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DieseArbeitsmappe" defaultThemeVersion="124226"/>
  <xr:revisionPtr revIDLastSave="0" documentId="13_ncr:1_{786D4788-5F7F-4F55-A4A5-8F0B7982F18B}" xr6:coauthVersionLast="47" xr6:coauthVersionMax="47" xr10:uidLastSave="{00000000-0000-0000-0000-000000000000}"/>
  <bookViews>
    <workbookView xWindow="-108" yWindow="-108" windowWidth="23256" windowHeight="12576" tabRatio="803" xr2:uid="{00000000-000D-0000-FFFF-FFFF00000000}"/>
  </bookViews>
  <sheets>
    <sheet name="Basisdaten" sheetId="1" r:id="rId1"/>
    <sheet name="Preisblatt Los 3" sheetId="2" r:id="rId2"/>
    <sheet name="LV UHR Schulen" sheetId="99" r:id="rId3"/>
    <sheet name="LV UHR Kitas" sheetId="110" r:id="rId4"/>
    <sheet name="LV Grundreinigung" sheetId="154" r:id="rId5"/>
    <sheet name="Leistungswerte UHR Schulen" sheetId="101" r:id="rId6"/>
    <sheet name="Leistungswerte UHR Kigas" sheetId="102" r:id="rId7"/>
    <sheet name="Leistungswerte GR Schulen" sheetId="156" r:id="rId8"/>
    <sheet name="Leistungswerte GR Kigas" sheetId="157" r:id="rId9"/>
    <sheet name="SVS UHR" sheetId="112" r:id="rId10"/>
    <sheet name="SVS GR" sheetId="158" r:id="rId11"/>
    <sheet name="SVS Innenglas" sheetId="116" r:id="rId12"/>
    <sheet name="Kalk UHR MWS" sheetId="141" r:id="rId13"/>
    <sheet name="Kalk GR MWS" sheetId="165" r:id="rId14"/>
    <sheet name="Kalk Innenglas MWS" sheetId="142" r:id="rId15"/>
    <sheet name="Kalk UHR KiGa Kastanienallee" sheetId="139" r:id="rId16"/>
    <sheet name="Kalk GR KiGa Kastanienallee" sheetId="163" r:id="rId17"/>
    <sheet name="Kalk Innengl.KiGa Kastaniena." sheetId="140" r:id="rId18"/>
    <sheet name="Turnus" sheetId="40" r:id="rId19"/>
    <sheet name="verrechenbare Arbeitstage" sheetId="106" r:id="rId20"/>
    <sheet name="verrechenbare Arbeitstage 2" sheetId="173" r:id="rId21"/>
  </sheets>
  <definedNames>
    <definedName name="_xlnm._FilterDatabase" localSheetId="16" hidden="1">'Kalk GR KiGa Kastanienallee'!$A$7:$Q$87</definedName>
    <definedName name="_xlnm._FilterDatabase" localSheetId="13" hidden="1">'Kalk GR MWS'!$A$7:$Q$134</definedName>
    <definedName name="_xlnm._FilterDatabase" localSheetId="17" hidden="1">'Kalk Innengl.KiGa Kastaniena.'!$A$7:$P$91</definedName>
    <definedName name="_xlnm._FilterDatabase" localSheetId="14" hidden="1">'Kalk Innenglas MWS'!$A$7:$O$135</definedName>
    <definedName name="_xlnm._FilterDatabase" localSheetId="15" hidden="1">'Kalk UHR KiGa Kastanienallee'!$A$7:$P$87</definedName>
    <definedName name="_xlnm._FilterDatabase" localSheetId="12" hidden="1">'Kalk UHR MWS'!$A$7:$P$134</definedName>
    <definedName name="_xlnm.Print_Area" localSheetId="0">Basisdaten!$A$1:$E$16</definedName>
    <definedName name="_xlnm.Print_Area" localSheetId="16">'Kalk GR KiGa Kastanienallee'!$A$1:$Q$88</definedName>
    <definedName name="_xlnm.Print_Area" localSheetId="13">'Kalk GR MWS'!$A$1:$Q$135</definedName>
    <definedName name="_xlnm.Print_Area" localSheetId="17">'Kalk Innengl.KiGa Kastaniena.'!$A$1:$O$91</definedName>
    <definedName name="_xlnm.Print_Area" localSheetId="14">'Kalk Innenglas MWS'!$A$1:$O$135</definedName>
    <definedName name="_xlnm.Print_Area" localSheetId="15">'Kalk UHR KiGa Kastanienallee'!$A$1:$P$88</definedName>
    <definedName name="_xlnm.Print_Area" localSheetId="12">'Kalk UHR MWS'!$A$1:$P$135</definedName>
    <definedName name="_xlnm.Print_Area" localSheetId="5">'Leistungswerte UHR Schulen'!$A$1:$I$41</definedName>
    <definedName name="_xlnm.Print_Area" localSheetId="3">'LV UHR Kitas'!$A$1:$V$50</definedName>
    <definedName name="_xlnm.Print_Area" localSheetId="2">'LV UHR Schulen'!$A$1:$AK$50</definedName>
    <definedName name="_xlnm.Print_Area" localSheetId="1">'Preisblatt Los 3'!$A$1:$K$74</definedName>
    <definedName name="_xlnm.Print_Area" localSheetId="10">'SVS GR'!$A$1:$Q$79</definedName>
    <definedName name="_xlnm.Print_Area" localSheetId="11">'SVS Innenglas'!$A$1:$Q$79</definedName>
    <definedName name="_xlnm.Print_Area" localSheetId="9">'SVS UHR'!$A$1:$Q$79</definedName>
    <definedName name="_xlnm.Print_Area" localSheetId="18">Turnus!$A$1:$J$26</definedName>
    <definedName name="_xlnm.Print_Area" localSheetId="19">'verrechenbare Arbeitstage'!$A$1:$M$76</definedName>
    <definedName name="_xlnm.Print_Area" localSheetId="20">'verrechenbare Arbeitstage 2'!$A$1:$M$75</definedName>
    <definedName name="_xlnm.Print_Titles" localSheetId="16">'Kalk GR KiGa Kastanienallee'!$1:$7</definedName>
    <definedName name="_xlnm.Print_Titles" localSheetId="13">'Kalk GR MWS'!$1:$7</definedName>
    <definedName name="_xlnm.Print_Titles" localSheetId="17">'Kalk Innengl.KiGa Kastaniena.'!$1:$7</definedName>
    <definedName name="_xlnm.Print_Titles" localSheetId="14">'Kalk Innenglas MWS'!$1:$7</definedName>
    <definedName name="_xlnm.Print_Titles" localSheetId="15">'Kalk UHR KiGa Kastanienallee'!$1:$7</definedName>
    <definedName name="_xlnm.Print_Titles" localSheetId="12">'Kalk UHR MWS'!$1:$7</definedName>
    <definedName name="_xlnm.Print_Titles" localSheetId="8">'Leistungswerte GR Kigas'!$1:$4</definedName>
    <definedName name="_xlnm.Print_Titles" localSheetId="7">'Leistungswerte GR Schulen'!$1:$4</definedName>
    <definedName name="_xlnm.Print_Titles" localSheetId="6">'Leistungswerte UHR Kigas'!$1:$4</definedName>
    <definedName name="_xlnm.Print_Titles" localSheetId="5">'Leistungswerte UHR Schulen'!$1:$4</definedName>
    <definedName name="_xlnm.Print_Titles" localSheetId="4">'LV Grundreinigung'!$1:$1</definedName>
    <definedName name="_xlnm.Print_Titles" localSheetId="3">'LV UHR Kitas'!$1:$4</definedName>
    <definedName name="_xlnm.Print_Titles" localSheetId="2">'LV UHR Schulen'!$1:$4</definedName>
    <definedName name="_xlnm.Print_Titles" localSheetId="1">'Preisblatt Los 3'!$1:$6</definedName>
    <definedName name="_xlnm.Print_Titles" localSheetId="10">'SVS GR'!$1:$2</definedName>
    <definedName name="_xlnm.Print_Titles" localSheetId="11">'SVS Innenglas'!$1:$2</definedName>
    <definedName name="_xlnm.Print_Titles" localSheetId="9">'SVS UHR'!$1:$2</definedName>
    <definedName name="_xlnm.Print_Titles" localSheetId="19">'verrechenbare Arbeitstage'!$1:$4</definedName>
    <definedName name="_xlnm.Print_Titles" localSheetId="20">'verrechenbare Arbeitstage 2'!$1:$4</definedName>
    <definedName name="Leistung">Basisdaten!$B$8</definedName>
    <definedName name="Turnus">Turnus!$A$10:$B$26</definedName>
  </definedNames>
  <calcPr calcId="191029"/>
</workbook>
</file>

<file path=xl/calcChain.xml><?xml version="1.0" encoding="utf-8"?>
<calcChain xmlns="http://schemas.openxmlformats.org/spreadsheetml/2006/main">
  <c r="E30" i="101" l="1"/>
  <c r="C30" i="101"/>
  <c r="C9" i="140"/>
  <c r="C10" i="140"/>
  <c r="C11" i="140"/>
  <c r="C12" i="140"/>
  <c r="C13" i="140"/>
  <c r="C14" i="140"/>
  <c r="C15" i="140"/>
  <c r="C16" i="140"/>
  <c r="C17" i="140"/>
  <c r="C18" i="140"/>
  <c r="C19" i="140"/>
  <c r="C20" i="140"/>
  <c r="C21" i="140"/>
  <c r="C22" i="140"/>
  <c r="C23" i="140"/>
  <c r="C24" i="140"/>
  <c r="C25" i="140"/>
  <c r="C26" i="140"/>
  <c r="C27" i="140"/>
  <c r="C28" i="140"/>
  <c r="C29" i="140"/>
  <c r="C30" i="140"/>
  <c r="C31" i="140"/>
  <c r="C32" i="140"/>
  <c r="C33" i="140"/>
  <c r="C34" i="140"/>
  <c r="C35" i="140"/>
  <c r="C36" i="140"/>
  <c r="C37" i="140"/>
  <c r="C38" i="140"/>
  <c r="C39" i="140"/>
  <c r="C40" i="140"/>
  <c r="C41" i="140"/>
  <c r="C42" i="140"/>
  <c r="C43" i="140"/>
  <c r="C44" i="140"/>
  <c r="C45" i="140"/>
  <c r="C46" i="140"/>
  <c r="C47" i="140"/>
  <c r="C48" i="140"/>
  <c r="C49" i="140"/>
  <c r="C50" i="140"/>
  <c r="C51" i="140"/>
  <c r="C52" i="140"/>
  <c r="C53" i="140"/>
  <c r="C54" i="140"/>
  <c r="C55" i="140"/>
  <c r="C56" i="140"/>
  <c r="C57" i="140"/>
  <c r="C58" i="140"/>
  <c r="C59" i="140"/>
  <c r="C60" i="140"/>
  <c r="C61" i="140"/>
  <c r="C62" i="140"/>
  <c r="C63" i="140"/>
  <c r="C64" i="140"/>
  <c r="C65" i="140"/>
  <c r="C66" i="140"/>
  <c r="C67" i="140"/>
  <c r="C68" i="140"/>
  <c r="C69" i="140"/>
  <c r="C70" i="140"/>
  <c r="C71" i="140"/>
  <c r="C72" i="140"/>
  <c r="C73" i="140"/>
  <c r="C74" i="140"/>
  <c r="C75" i="140"/>
  <c r="C76" i="140"/>
  <c r="C77" i="140"/>
  <c r="C78" i="140"/>
  <c r="C79" i="140"/>
  <c r="C80" i="140"/>
  <c r="C81" i="140"/>
  <c r="C82" i="140"/>
  <c r="C83" i="140"/>
  <c r="C84" i="140"/>
  <c r="C85" i="140"/>
  <c r="C86" i="140"/>
  <c r="C87" i="140"/>
  <c r="C88" i="140"/>
  <c r="C89" i="140"/>
  <c r="C90" i="140"/>
  <c r="C8" i="140"/>
  <c r="C9" i="163"/>
  <c r="C10" i="163"/>
  <c r="C11" i="163"/>
  <c r="C12" i="163"/>
  <c r="C13" i="163"/>
  <c r="C14" i="163"/>
  <c r="C15" i="163"/>
  <c r="C16" i="163"/>
  <c r="C17" i="163"/>
  <c r="C18" i="163"/>
  <c r="C19" i="163"/>
  <c r="C20" i="163"/>
  <c r="C21" i="163"/>
  <c r="C22" i="163"/>
  <c r="C23" i="163"/>
  <c r="C24" i="163"/>
  <c r="C25" i="163"/>
  <c r="C26" i="163"/>
  <c r="C27" i="163"/>
  <c r="C28" i="163"/>
  <c r="C29" i="163"/>
  <c r="C30" i="163"/>
  <c r="C31" i="163"/>
  <c r="C32" i="163"/>
  <c r="C33" i="163"/>
  <c r="C34" i="163"/>
  <c r="C35" i="163"/>
  <c r="C36" i="163"/>
  <c r="C37" i="163"/>
  <c r="C38" i="163"/>
  <c r="C39" i="163"/>
  <c r="C40" i="163"/>
  <c r="C41" i="163"/>
  <c r="C42" i="163"/>
  <c r="C43" i="163"/>
  <c r="C44" i="163"/>
  <c r="C45" i="163"/>
  <c r="C46" i="163"/>
  <c r="C47" i="163"/>
  <c r="C48" i="163"/>
  <c r="C49" i="163"/>
  <c r="C50" i="163"/>
  <c r="C51" i="163"/>
  <c r="C52" i="163"/>
  <c r="C53" i="163"/>
  <c r="C54" i="163"/>
  <c r="C55" i="163"/>
  <c r="C56" i="163"/>
  <c r="C57" i="163"/>
  <c r="C58" i="163"/>
  <c r="C59" i="163"/>
  <c r="C60" i="163"/>
  <c r="C61" i="163"/>
  <c r="C62" i="163"/>
  <c r="C63" i="163"/>
  <c r="C64" i="163"/>
  <c r="C65" i="163"/>
  <c r="C66" i="163"/>
  <c r="C67" i="163"/>
  <c r="C68" i="163"/>
  <c r="C69" i="163"/>
  <c r="C70" i="163"/>
  <c r="C71" i="163"/>
  <c r="C72" i="163"/>
  <c r="C73" i="163"/>
  <c r="C74" i="163"/>
  <c r="C75" i="163"/>
  <c r="C76" i="163"/>
  <c r="C77" i="163"/>
  <c r="C78" i="163"/>
  <c r="C79" i="163"/>
  <c r="C80" i="163"/>
  <c r="C81" i="163"/>
  <c r="C82" i="163"/>
  <c r="C83" i="163"/>
  <c r="C84" i="163"/>
  <c r="C85" i="163"/>
  <c r="C86" i="163"/>
  <c r="C87" i="163"/>
  <c r="C8" i="163"/>
  <c r="C14" i="142"/>
  <c r="C15" i="142"/>
  <c r="C16" i="142"/>
  <c r="C17" i="142"/>
  <c r="C18" i="142"/>
  <c r="C19" i="142"/>
  <c r="C20" i="142"/>
  <c r="C21" i="142"/>
  <c r="C22" i="142"/>
  <c r="C23" i="142"/>
  <c r="C24" i="142"/>
  <c r="C25" i="142"/>
  <c r="C26" i="142"/>
  <c r="C27" i="142"/>
  <c r="C28" i="142"/>
  <c r="C29" i="142"/>
  <c r="C30" i="142"/>
  <c r="C31" i="142"/>
  <c r="C32" i="142"/>
  <c r="C33" i="142"/>
  <c r="C34" i="142"/>
  <c r="C35" i="142"/>
  <c r="C36" i="142"/>
  <c r="C37" i="142"/>
  <c r="C38" i="142"/>
  <c r="C39" i="142"/>
  <c r="C40" i="142"/>
  <c r="C41" i="142"/>
  <c r="C42" i="142"/>
  <c r="C43" i="142"/>
  <c r="C44" i="142"/>
  <c r="C45" i="142"/>
  <c r="C46" i="142"/>
  <c r="C47" i="142"/>
  <c r="C48" i="142"/>
  <c r="C49" i="142"/>
  <c r="C50" i="142"/>
  <c r="C51" i="142"/>
  <c r="C52" i="142"/>
  <c r="C53" i="142"/>
  <c r="C54" i="142"/>
  <c r="C55" i="142"/>
  <c r="C56" i="142"/>
  <c r="C57" i="142"/>
  <c r="C58" i="142"/>
  <c r="C59" i="142"/>
  <c r="C60" i="142"/>
  <c r="C61" i="142"/>
  <c r="C62" i="142"/>
  <c r="C63" i="142"/>
  <c r="C64" i="142"/>
  <c r="C65" i="142"/>
  <c r="C66" i="142"/>
  <c r="C67" i="142"/>
  <c r="C68" i="142"/>
  <c r="C69" i="142"/>
  <c r="C70" i="142"/>
  <c r="C71" i="142"/>
  <c r="C72" i="142"/>
  <c r="C73" i="142"/>
  <c r="C74" i="142"/>
  <c r="C75" i="142"/>
  <c r="C76" i="142"/>
  <c r="C77" i="142"/>
  <c r="C78" i="142"/>
  <c r="C79" i="142"/>
  <c r="C80" i="142"/>
  <c r="C81" i="142"/>
  <c r="C82" i="142"/>
  <c r="C83" i="142"/>
  <c r="C84" i="142"/>
  <c r="C85" i="142"/>
  <c r="C86" i="142"/>
  <c r="C87" i="142"/>
  <c r="C88" i="142"/>
  <c r="C89" i="142"/>
  <c r="C90" i="142"/>
  <c r="C91" i="142"/>
  <c r="C92" i="142"/>
  <c r="C93" i="142"/>
  <c r="C94" i="142"/>
  <c r="C95" i="142"/>
  <c r="C96" i="142"/>
  <c r="C97" i="142"/>
  <c r="C98" i="142"/>
  <c r="C99" i="142"/>
  <c r="C100" i="142"/>
  <c r="C101" i="142"/>
  <c r="C102" i="142"/>
  <c r="C103" i="142"/>
  <c r="C104" i="142"/>
  <c r="C105" i="142"/>
  <c r="C106" i="142"/>
  <c r="C107" i="142"/>
  <c r="C108" i="142"/>
  <c r="C109" i="142"/>
  <c r="C110" i="142"/>
  <c r="C111" i="142"/>
  <c r="C112" i="142"/>
  <c r="C113" i="142"/>
  <c r="C114" i="142"/>
  <c r="C115" i="142"/>
  <c r="C116" i="142"/>
  <c r="C117" i="142"/>
  <c r="C118" i="142"/>
  <c r="C119" i="142"/>
  <c r="C120" i="142"/>
  <c r="C121" i="142"/>
  <c r="C122" i="142"/>
  <c r="C123" i="142"/>
  <c r="C124" i="142"/>
  <c r="C125" i="142"/>
  <c r="C126" i="142"/>
  <c r="C127" i="142"/>
  <c r="C128" i="142"/>
  <c r="C129" i="142"/>
  <c r="C130" i="142"/>
  <c r="C131" i="142"/>
  <c r="C132" i="142"/>
  <c r="C133" i="142"/>
  <c r="C134" i="142"/>
  <c r="C9" i="142"/>
  <c r="C10" i="142"/>
  <c r="C11" i="142"/>
  <c r="C12" i="142"/>
  <c r="C13" i="142"/>
  <c r="C8" i="142"/>
  <c r="C59" i="165"/>
  <c r="C60" i="165"/>
  <c r="C61" i="165"/>
  <c r="C62" i="165"/>
  <c r="C63" i="165"/>
  <c r="C64" i="165"/>
  <c r="C65" i="165"/>
  <c r="C66" i="165"/>
  <c r="C67" i="165"/>
  <c r="C68" i="165"/>
  <c r="C69" i="165"/>
  <c r="C70" i="165"/>
  <c r="C71" i="165"/>
  <c r="C72" i="165"/>
  <c r="C73" i="165"/>
  <c r="C74" i="165"/>
  <c r="C75" i="165"/>
  <c r="C76" i="165"/>
  <c r="C77" i="165"/>
  <c r="C78" i="165"/>
  <c r="C79" i="165"/>
  <c r="C80" i="165"/>
  <c r="C81" i="165"/>
  <c r="C82" i="165"/>
  <c r="C83" i="165"/>
  <c r="C84" i="165"/>
  <c r="C85" i="165"/>
  <c r="C86" i="165"/>
  <c r="C87" i="165"/>
  <c r="C88" i="165"/>
  <c r="C89" i="165"/>
  <c r="C90" i="165"/>
  <c r="C91" i="165"/>
  <c r="C92" i="165"/>
  <c r="C93" i="165"/>
  <c r="C94" i="165"/>
  <c r="C95" i="165"/>
  <c r="C96" i="165"/>
  <c r="C97" i="165"/>
  <c r="C98" i="165"/>
  <c r="C99" i="165"/>
  <c r="C100" i="165"/>
  <c r="C101" i="165"/>
  <c r="C102" i="165"/>
  <c r="C103" i="165"/>
  <c r="C104" i="165"/>
  <c r="C105" i="165"/>
  <c r="C106" i="165"/>
  <c r="C107" i="165"/>
  <c r="C108" i="165"/>
  <c r="C109" i="165"/>
  <c r="C110" i="165"/>
  <c r="C111" i="165"/>
  <c r="C112" i="165"/>
  <c r="C113" i="165"/>
  <c r="C114" i="165"/>
  <c r="C115" i="165"/>
  <c r="C116" i="165"/>
  <c r="C117" i="165"/>
  <c r="C118" i="165"/>
  <c r="C119" i="165"/>
  <c r="C120" i="165"/>
  <c r="C121" i="165"/>
  <c r="C122" i="165"/>
  <c r="C123" i="165"/>
  <c r="C124" i="165"/>
  <c r="C125" i="165"/>
  <c r="C126" i="165"/>
  <c r="C127" i="165"/>
  <c r="C128" i="165"/>
  <c r="C129" i="165"/>
  <c r="C130" i="165"/>
  <c r="C131" i="165"/>
  <c r="C132" i="165"/>
  <c r="C133" i="165"/>
  <c r="C134" i="165"/>
  <c r="C46" i="165"/>
  <c r="C47" i="165"/>
  <c r="C48" i="165"/>
  <c r="C49" i="165"/>
  <c r="C50" i="165"/>
  <c r="C51" i="165"/>
  <c r="C52" i="165"/>
  <c r="C53" i="165"/>
  <c r="C54" i="165"/>
  <c r="C55" i="165"/>
  <c r="C56" i="165"/>
  <c r="C57" i="165"/>
  <c r="C58" i="165"/>
  <c r="C21" i="165"/>
  <c r="C22" i="165"/>
  <c r="C23" i="165"/>
  <c r="C24" i="165"/>
  <c r="C25" i="165"/>
  <c r="C26" i="165"/>
  <c r="C27" i="165"/>
  <c r="C28" i="165"/>
  <c r="C29" i="165"/>
  <c r="C30" i="165"/>
  <c r="C31" i="165"/>
  <c r="C32" i="165"/>
  <c r="C33" i="165"/>
  <c r="C34" i="165"/>
  <c r="C35" i="165"/>
  <c r="C36" i="165"/>
  <c r="C37" i="165"/>
  <c r="C38" i="165"/>
  <c r="C39" i="165"/>
  <c r="C40" i="165"/>
  <c r="C41" i="165"/>
  <c r="C42" i="165"/>
  <c r="C43" i="165"/>
  <c r="C44" i="165"/>
  <c r="C45" i="165"/>
  <c r="C12" i="165"/>
  <c r="C13" i="165"/>
  <c r="C14" i="165"/>
  <c r="C15" i="165"/>
  <c r="C16" i="165"/>
  <c r="C17" i="165"/>
  <c r="C18" i="165"/>
  <c r="C19" i="165"/>
  <c r="C20" i="165"/>
  <c r="C9" i="165"/>
  <c r="C10" i="165"/>
  <c r="C11" i="165"/>
  <c r="C8" i="165"/>
  <c r="E39" i="101" l="1"/>
  <c r="C39" i="101"/>
  <c r="E38" i="101"/>
  <c r="C38" i="101"/>
  <c r="E37" i="101"/>
  <c r="C37" i="101"/>
  <c r="E36" i="101"/>
  <c r="C36" i="101"/>
  <c r="E35" i="101"/>
  <c r="C35" i="101"/>
  <c r="E34" i="101"/>
  <c r="C34" i="101"/>
  <c r="E33" i="101"/>
  <c r="C33" i="101"/>
  <c r="E32" i="101"/>
  <c r="C32" i="101"/>
  <c r="E31" i="101"/>
  <c r="C31" i="101"/>
  <c r="E29" i="101"/>
  <c r="C29" i="101"/>
  <c r="E28" i="101"/>
  <c r="C28" i="101"/>
  <c r="E27" i="101"/>
  <c r="C27" i="101"/>
  <c r="E26" i="101"/>
  <c r="C26" i="101"/>
  <c r="E25" i="101"/>
  <c r="C25" i="101"/>
  <c r="E24" i="101"/>
  <c r="C24" i="101"/>
  <c r="E23" i="101"/>
  <c r="C23" i="101"/>
  <c r="E22" i="101"/>
  <c r="C22" i="101"/>
  <c r="E21" i="101"/>
  <c r="C21" i="101"/>
  <c r="E20" i="101"/>
  <c r="C20" i="101"/>
  <c r="E19" i="101"/>
  <c r="C19" i="101"/>
  <c r="E18" i="101"/>
  <c r="C18" i="101"/>
  <c r="E17" i="101"/>
  <c r="C17" i="101"/>
  <c r="E16" i="101"/>
  <c r="C16" i="101"/>
  <c r="E15" i="101"/>
  <c r="C15" i="101"/>
  <c r="E14" i="101"/>
  <c r="C14" i="101"/>
  <c r="E13" i="101"/>
  <c r="C13" i="101"/>
  <c r="E12" i="101"/>
  <c r="C12" i="101"/>
  <c r="E11" i="101"/>
  <c r="C11" i="101"/>
  <c r="E10" i="101"/>
  <c r="C10" i="101"/>
  <c r="E9" i="101"/>
  <c r="C9" i="101"/>
  <c r="E8" i="101"/>
  <c r="C8" i="101"/>
  <c r="E7" i="101"/>
  <c r="C7" i="101"/>
  <c r="E6" i="101"/>
  <c r="C6" i="101"/>
  <c r="J9" i="165" l="1"/>
  <c r="J10" i="165"/>
  <c r="J11" i="165"/>
  <c r="J12" i="165"/>
  <c r="J13" i="165"/>
  <c r="J14" i="165"/>
  <c r="J15" i="165"/>
  <c r="J16" i="165"/>
  <c r="J17" i="165"/>
  <c r="J18" i="165"/>
  <c r="J19" i="165"/>
  <c r="J20" i="165"/>
  <c r="J21" i="165"/>
  <c r="J22" i="165"/>
  <c r="J23" i="165"/>
  <c r="J24" i="165"/>
  <c r="J25" i="165"/>
  <c r="J26" i="165"/>
  <c r="J27" i="165"/>
  <c r="J28" i="165"/>
  <c r="J29" i="165"/>
  <c r="J30" i="165"/>
  <c r="J31" i="165"/>
  <c r="J32" i="165"/>
  <c r="J33" i="165"/>
  <c r="J34" i="165"/>
  <c r="J35" i="165"/>
  <c r="J36" i="165"/>
  <c r="J37" i="165"/>
  <c r="J38" i="165"/>
  <c r="J39" i="165"/>
  <c r="J40" i="165"/>
  <c r="J41" i="165"/>
  <c r="J42" i="165"/>
  <c r="J43" i="165"/>
  <c r="J44" i="165"/>
  <c r="J45" i="165"/>
  <c r="J46" i="165"/>
  <c r="J47" i="165"/>
  <c r="J48" i="165"/>
  <c r="J49" i="165"/>
  <c r="J50" i="165"/>
  <c r="J51" i="165"/>
  <c r="J52" i="165"/>
  <c r="J53" i="165"/>
  <c r="J54" i="165"/>
  <c r="J55" i="165"/>
  <c r="J56" i="165"/>
  <c r="J57" i="165"/>
  <c r="J58" i="165"/>
  <c r="J59" i="165"/>
  <c r="J60" i="165"/>
  <c r="J61" i="165"/>
  <c r="J62" i="165"/>
  <c r="J63" i="165"/>
  <c r="J64" i="165"/>
  <c r="J65" i="165"/>
  <c r="J66" i="165"/>
  <c r="J67" i="165"/>
  <c r="J68" i="165"/>
  <c r="J69" i="165"/>
  <c r="J70" i="165"/>
  <c r="J71" i="165"/>
  <c r="J72" i="165"/>
  <c r="J73" i="165"/>
  <c r="J74" i="165"/>
  <c r="J75" i="165"/>
  <c r="J76" i="165"/>
  <c r="J77" i="165"/>
  <c r="J78" i="165"/>
  <c r="J79" i="165"/>
  <c r="J80" i="165"/>
  <c r="J81" i="165"/>
  <c r="J82" i="165"/>
  <c r="J83" i="165"/>
  <c r="J84" i="165"/>
  <c r="J85" i="165"/>
  <c r="J86" i="165"/>
  <c r="J87" i="165"/>
  <c r="J88" i="165"/>
  <c r="J89" i="165"/>
  <c r="J90" i="165"/>
  <c r="J91" i="165"/>
  <c r="J92" i="165"/>
  <c r="J93" i="165"/>
  <c r="J94" i="165"/>
  <c r="J95" i="165"/>
  <c r="J96" i="165"/>
  <c r="J97" i="165"/>
  <c r="J98" i="165"/>
  <c r="J99" i="165"/>
  <c r="J100" i="165"/>
  <c r="J101" i="165"/>
  <c r="J102" i="165"/>
  <c r="J103" i="165"/>
  <c r="J104" i="165"/>
  <c r="J105" i="165"/>
  <c r="J106" i="165"/>
  <c r="J107" i="165"/>
  <c r="J108" i="165"/>
  <c r="J109" i="165"/>
  <c r="J110" i="165"/>
  <c r="J111" i="165"/>
  <c r="J112" i="165"/>
  <c r="J113" i="165"/>
  <c r="J114" i="165"/>
  <c r="J115" i="165"/>
  <c r="J116" i="165"/>
  <c r="J117" i="165"/>
  <c r="J118" i="165"/>
  <c r="J119" i="165"/>
  <c r="J120" i="165"/>
  <c r="J121" i="165"/>
  <c r="J122" i="165"/>
  <c r="J123" i="165"/>
  <c r="J124" i="165"/>
  <c r="J125" i="165"/>
  <c r="J126" i="165"/>
  <c r="J127" i="165"/>
  <c r="J128" i="165"/>
  <c r="J129" i="165"/>
  <c r="J130" i="165"/>
  <c r="J131" i="165"/>
  <c r="J132" i="165"/>
  <c r="J133" i="165"/>
  <c r="J134" i="165"/>
  <c r="J8" i="165"/>
  <c r="B7" i="156" l="1"/>
  <c r="C7" i="156" s="1"/>
  <c r="B21" i="156" l="1"/>
  <c r="C21" i="156" s="1"/>
  <c r="B20" i="156"/>
  <c r="C20" i="156" s="1"/>
  <c r="E18" i="102"/>
  <c r="C18" i="102"/>
  <c r="E13" i="102" l="1"/>
  <c r="C13" i="102"/>
  <c r="E82" i="165" l="1"/>
  <c r="E84" i="165"/>
  <c r="E96" i="165"/>
  <c r="E97" i="165"/>
  <c r="E98" i="165"/>
  <c r="E99" i="165"/>
  <c r="E114" i="165"/>
  <c r="E115" i="165"/>
  <c r="E116" i="165"/>
  <c r="E122" i="165"/>
  <c r="E123" i="165"/>
  <c r="E124" i="165"/>
  <c r="E125" i="165"/>
  <c r="E126" i="165"/>
  <c r="E127" i="165"/>
  <c r="E128" i="165"/>
  <c r="E102" i="165"/>
  <c r="E103" i="165"/>
  <c r="E104" i="165"/>
  <c r="E105" i="165"/>
  <c r="E106" i="165"/>
  <c r="E108" i="165"/>
  <c r="E109" i="165"/>
  <c r="E111" i="165"/>
  <c r="E112" i="165"/>
  <c r="E113" i="165"/>
  <c r="E110" i="165"/>
  <c r="K84" i="140"/>
  <c r="H84" i="140"/>
  <c r="B84" i="140"/>
  <c r="A84" i="140"/>
  <c r="K83" i="140"/>
  <c r="H83" i="140"/>
  <c r="B83" i="140"/>
  <c r="A83" i="140"/>
  <c r="K82" i="140"/>
  <c r="H82" i="140"/>
  <c r="B82" i="140"/>
  <c r="A82" i="140"/>
  <c r="A79" i="140"/>
  <c r="B79" i="140"/>
  <c r="D79" i="140"/>
  <c r="D82" i="140" s="1"/>
  <c r="H79" i="140"/>
  <c r="K79" i="140"/>
  <c r="A80" i="140"/>
  <c r="B80" i="140"/>
  <c r="D80" i="140"/>
  <c r="D83" i="140" s="1"/>
  <c r="H80" i="140"/>
  <c r="K80" i="140"/>
  <c r="A81" i="140"/>
  <c r="B81" i="140"/>
  <c r="D81" i="140"/>
  <c r="D84" i="140" s="1"/>
  <c r="H81" i="140"/>
  <c r="K81" i="140"/>
  <c r="J18" i="2" l="1"/>
  <c r="AX134" i="141"/>
  <c r="AX133" i="141"/>
  <c r="AX132" i="141"/>
  <c r="AX131" i="141"/>
  <c r="AX130" i="141"/>
  <c r="AX129" i="141"/>
  <c r="AX128" i="141"/>
  <c r="AX127" i="141"/>
  <c r="AX126" i="141"/>
  <c r="AX125" i="141"/>
  <c r="AX124" i="141"/>
  <c r="AX123" i="141"/>
  <c r="AX122" i="141"/>
  <c r="AX121" i="141"/>
  <c r="AX120" i="141"/>
  <c r="AX119" i="141"/>
  <c r="AX118" i="141"/>
  <c r="AX117" i="141"/>
  <c r="AX116" i="141"/>
  <c r="AX115" i="141"/>
  <c r="AX114" i="141"/>
  <c r="AX113" i="141"/>
  <c r="AX112" i="141"/>
  <c r="AX111" i="141"/>
  <c r="AX110" i="141"/>
  <c r="AX109" i="141"/>
  <c r="AX108" i="141"/>
  <c r="AX107" i="141"/>
  <c r="AX106" i="141"/>
  <c r="AX105" i="141"/>
  <c r="AX104" i="141"/>
  <c r="AX103" i="141"/>
  <c r="AX102" i="141"/>
  <c r="AX101" i="141"/>
  <c r="AX100" i="141"/>
  <c r="AX99" i="141"/>
  <c r="AX98" i="141"/>
  <c r="AX97" i="141"/>
  <c r="AX96" i="141"/>
  <c r="AX95" i="141"/>
  <c r="AX94" i="141"/>
  <c r="AX93" i="141"/>
  <c r="AX92" i="141"/>
  <c r="AX91" i="141"/>
  <c r="AX90" i="141"/>
  <c r="AX89" i="141"/>
  <c r="AX88" i="141"/>
  <c r="AX87" i="141"/>
  <c r="AX86" i="141"/>
  <c r="AX85" i="141"/>
  <c r="AX84" i="141"/>
  <c r="AX83" i="141"/>
  <c r="AX82" i="141"/>
  <c r="AX81" i="141"/>
  <c r="AX80" i="141"/>
  <c r="AX79" i="141"/>
  <c r="AX78" i="141"/>
  <c r="AX77" i="141"/>
  <c r="AX76" i="141"/>
  <c r="AX75" i="141"/>
  <c r="AX74" i="141"/>
  <c r="AX73" i="141"/>
  <c r="AX72" i="141"/>
  <c r="AX71" i="141"/>
  <c r="AX70" i="141"/>
  <c r="AX69" i="141"/>
  <c r="AX68" i="141"/>
  <c r="AX67" i="141"/>
  <c r="AX66" i="141"/>
  <c r="AX65" i="141"/>
  <c r="AX64" i="141"/>
  <c r="AX63" i="141"/>
  <c r="AX62" i="141"/>
  <c r="AX61" i="141"/>
  <c r="AX60" i="141"/>
  <c r="AX59" i="141"/>
  <c r="AX58" i="141"/>
  <c r="AX57" i="141"/>
  <c r="AX56" i="141"/>
  <c r="AX55" i="141"/>
  <c r="AX54" i="141"/>
  <c r="AX53" i="141"/>
  <c r="AX52" i="141"/>
  <c r="AX51" i="141"/>
  <c r="AX50" i="141"/>
  <c r="AX49" i="141"/>
  <c r="AX48" i="141"/>
  <c r="AX47" i="141"/>
  <c r="AX46" i="141"/>
  <c r="AX45" i="141"/>
  <c r="AX44" i="141"/>
  <c r="AX43" i="141"/>
  <c r="AX42" i="141"/>
  <c r="AX41" i="141"/>
  <c r="AX40" i="141"/>
  <c r="AX39" i="141"/>
  <c r="AX38" i="141"/>
  <c r="AX37" i="141"/>
  <c r="AX36" i="141"/>
  <c r="AX35" i="141"/>
  <c r="AX34" i="141"/>
  <c r="AX33" i="141"/>
  <c r="AX32" i="141"/>
  <c r="AX31" i="141"/>
  <c r="AX30" i="141"/>
  <c r="AX29" i="141"/>
  <c r="AX28" i="141"/>
  <c r="AX27" i="141"/>
  <c r="AX26" i="141"/>
  <c r="AX25" i="141"/>
  <c r="AX24" i="141"/>
  <c r="AX23" i="141"/>
  <c r="AX22" i="141"/>
  <c r="AX21" i="141"/>
  <c r="AX20" i="141"/>
  <c r="AX19" i="141"/>
  <c r="AX18" i="141"/>
  <c r="AX17" i="141"/>
  <c r="AX16" i="141"/>
  <c r="AX15" i="141"/>
  <c r="AX14" i="141"/>
  <c r="AX13" i="141"/>
  <c r="AX12" i="141"/>
  <c r="AX11" i="141"/>
  <c r="AX10" i="141"/>
  <c r="AX9" i="141"/>
  <c r="AX8" i="141"/>
  <c r="S7" i="141"/>
  <c r="T6" i="141"/>
  <c r="U6" i="141" s="1"/>
  <c r="AX87" i="139"/>
  <c r="AX86" i="139"/>
  <c r="AX85" i="139"/>
  <c r="AX84" i="139"/>
  <c r="AX83" i="139"/>
  <c r="AX82" i="139"/>
  <c r="AX81" i="139"/>
  <c r="AX80" i="139"/>
  <c r="AX79" i="139"/>
  <c r="AX78" i="139"/>
  <c r="AX77" i="139"/>
  <c r="AX76" i="139"/>
  <c r="AX75" i="139"/>
  <c r="AX74" i="139"/>
  <c r="AX73" i="139"/>
  <c r="AX72" i="139"/>
  <c r="AX71" i="139"/>
  <c r="AX70" i="139"/>
  <c r="AX69" i="139"/>
  <c r="AX68" i="139"/>
  <c r="AX67" i="139"/>
  <c r="AX66" i="139"/>
  <c r="AX65" i="139"/>
  <c r="AX64" i="139"/>
  <c r="AX63" i="139"/>
  <c r="AX62" i="139"/>
  <c r="AX61" i="139"/>
  <c r="AX60" i="139"/>
  <c r="AX59" i="139"/>
  <c r="AX58" i="139"/>
  <c r="AX57" i="139"/>
  <c r="AX56" i="139"/>
  <c r="AX55" i="139"/>
  <c r="AX54" i="139"/>
  <c r="AX53" i="139"/>
  <c r="AX52" i="139"/>
  <c r="AX51" i="139"/>
  <c r="AX50" i="139"/>
  <c r="AX49" i="139"/>
  <c r="AX48" i="139"/>
  <c r="AX47" i="139"/>
  <c r="AX46" i="139"/>
  <c r="AX45" i="139"/>
  <c r="AX44" i="139"/>
  <c r="AX43" i="139"/>
  <c r="AX42" i="139"/>
  <c r="AX41" i="139"/>
  <c r="AX40" i="139"/>
  <c r="AX39" i="139"/>
  <c r="AX38" i="139"/>
  <c r="AX37" i="139"/>
  <c r="AX36" i="139"/>
  <c r="AX35" i="139"/>
  <c r="AX34" i="139"/>
  <c r="AX33" i="139"/>
  <c r="AX32" i="139"/>
  <c r="AX31" i="139"/>
  <c r="AX30" i="139"/>
  <c r="AX29" i="139"/>
  <c r="AX28" i="139"/>
  <c r="AX27" i="139"/>
  <c r="AX26" i="139"/>
  <c r="AX25" i="139"/>
  <c r="AX24" i="139"/>
  <c r="AX23" i="139"/>
  <c r="AX22" i="139"/>
  <c r="AX21" i="139"/>
  <c r="AX20" i="139"/>
  <c r="AX19" i="139"/>
  <c r="AX18" i="139"/>
  <c r="AX17" i="139"/>
  <c r="AX16" i="139"/>
  <c r="AX15" i="139"/>
  <c r="AX14" i="139"/>
  <c r="AX13" i="139"/>
  <c r="AX12" i="139"/>
  <c r="AX11" i="139"/>
  <c r="AX10" i="139"/>
  <c r="AX9" i="139"/>
  <c r="AX8" i="139"/>
  <c r="S7" i="139"/>
  <c r="T6" i="139"/>
  <c r="T7" i="139" s="1"/>
  <c r="U6" i="139" l="1"/>
  <c r="V6" i="139" s="1"/>
  <c r="V7" i="139" s="1"/>
  <c r="V6" i="141"/>
  <c r="U7" i="141"/>
  <c r="T7" i="141"/>
  <c r="U7" i="139" l="1"/>
  <c r="W6" i="139"/>
  <c r="W7" i="139" s="1"/>
  <c r="V7" i="141"/>
  <c r="W6" i="141"/>
  <c r="X6" i="139" l="1"/>
  <c r="Y6" i="139" s="1"/>
  <c r="W7" i="141"/>
  <c r="X6" i="141"/>
  <c r="A9" i="142"/>
  <c r="B9" i="142"/>
  <c r="D9" i="142"/>
  <c r="A10" i="142"/>
  <c r="B10" i="142"/>
  <c r="D10" i="142"/>
  <c r="A11" i="142"/>
  <c r="B11" i="142"/>
  <c r="D11" i="142"/>
  <c r="A12" i="142"/>
  <c r="B12" i="142"/>
  <c r="D12" i="142"/>
  <c r="A13" i="142"/>
  <c r="B13" i="142"/>
  <c r="D13" i="142"/>
  <c r="A14" i="142"/>
  <c r="B14" i="142"/>
  <c r="D14" i="142"/>
  <c r="A15" i="142"/>
  <c r="B15" i="142"/>
  <c r="D15" i="142"/>
  <c r="A16" i="142"/>
  <c r="B16" i="142"/>
  <c r="D16" i="142"/>
  <c r="A17" i="142"/>
  <c r="B17" i="142"/>
  <c r="D17" i="142"/>
  <c r="A18" i="142"/>
  <c r="B18" i="142"/>
  <c r="D18" i="142"/>
  <c r="A19" i="142"/>
  <c r="B19" i="142"/>
  <c r="D19" i="142"/>
  <c r="A20" i="142"/>
  <c r="B20" i="142"/>
  <c r="D20" i="142"/>
  <c r="A21" i="142"/>
  <c r="B21" i="142"/>
  <c r="D21" i="142"/>
  <c r="A22" i="142"/>
  <c r="B22" i="142"/>
  <c r="D22" i="142"/>
  <c r="A23" i="142"/>
  <c r="B23" i="142"/>
  <c r="D23" i="142"/>
  <c r="A24" i="142"/>
  <c r="B24" i="142"/>
  <c r="D24" i="142"/>
  <c r="A25" i="142"/>
  <c r="B25" i="142"/>
  <c r="D25" i="142"/>
  <c r="A26" i="142"/>
  <c r="B26" i="142"/>
  <c r="D26" i="142"/>
  <c r="A27" i="142"/>
  <c r="B27" i="142"/>
  <c r="D27" i="142"/>
  <c r="A28" i="142"/>
  <c r="B28" i="142"/>
  <c r="D28" i="142"/>
  <c r="A29" i="142"/>
  <c r="B29" i="142"/>
  <c r="D29" i="142"/>
  <c r="A30" i="142"/>
  <c r="B30" i="142"/>
  <c r="D30" i="142"/>
  <c r="A31" i="142"/>
  <c r="B31" i="142"/>
  <c r="D31" i="142"/>
  <c r="A32" i="142"/>
  <c r="B32" i="142"/>
  <c r="D32" i="142"/>
  <c r="A33" i="142"/>
  <c r="B33" i="142"/>
  <c r="D33" i="142"/>
  <c r="A34" i="142"/>
  <c r="B34" i="142"/>
  <c r="D34" i="142"/>
  <c r="A35" i="142"/>
  <c r="B35" i="142"/>
  <c r="D35" i="142"/>
  <c r="A36" i="142"/>
  <c r="B36" i="142"/>
  <c r="D36" i="142"/>
  <c r="A37" i="142"/>
  <c r="B37" i="142"/>
  <c r="D37" i="142"/>
  <c r="A38" i="142"/>
  <c r="B38" i="142"/>
  <c r="D38" i="142"/>
  <c r="A39" i="142"/>
  <c r="B39" i="142"/>
  <c r="D39" i="142"/>
  <c r="A40" i="142"/>
  <c r="B40" i="142"/>
  <c r="D40" i="142"/>
  <c r="A41" i="142"/>
  <c r="B41" i="142"/>
  <c r="D41" i="142"/>
  <c r="A42" i="142"/>
  <c r="B42" i="142"/>
  <c r="D42" i="142"/>
  <c r="A43" i="142"/>
  <c r="B43" i="142"/>
  <c r="D43" i="142"/>
  <c r="A44" i="142"/>
  <c r="B44" i="142"/>
  <c r="D44" i="142"/>
  <c r="A45" i="142"/>
  <c r="B45" i="142"/>
  <c r="D45" i="142"/>
  <c r="A46" i="142"/>
  <c r="B46" i="142"/>
  <c r="D46" i="142"/>
  <c r="A47" i="142"/>
  <c r="B47" i="142"/>
  <c r="D47" i="142"/>
  <c r="A48" i="142"/>
  <c r="B48" i="142"/>
  <c r="D48" i="142"/>
  <c r="A49" i="142"/>
  <c r="B49" i="142"/>
  <c r="D49" i="142"/>
  <c r="A50" i="142"/>
  <c r="B50" i="142"/>
  <c r="D50" i="142"/>
  <c r="A51" i="142"/>
  <c r="B51" i="142"/>
  <c r="D51" i="142"/>
  <c r="A52" i="142"/>
  <c r="B52" i="142"/>
  <c r="D52" i="142"/>
  <c r="A53" i="142"/>
  <c r="B53" i="142"/>
  <c r="D53" i="142"/>
  <c r="A54" i="142"/>
  <c r="B54" i="142"/>
  <c r="D54" i="142"/>
  <c r="A55" i="142"/>
  <c r="B55" i="142"/>
  <c r="D55" i="142"/>
  <c r="A56" i="142"/>
  <c r="B56" i="142"/>
  <c r="D56" i="142"/>
  <c r="A57" i="142"/>
  <c r="B57" i="142"/>
  <c r="D57" i="142"/>
  <c r="A58" i="142"/>
  <c r="B58" i="142"/>
  <c r="D58" i="142"/>
  <c r="A59" i="142"/>
  <c r="B59" i="142"/>
  <c r="D59" i="142"/>
  <c r="A60" i="142"/>
  <c r="B60" i="142"/>
  <c r="D60" i="142"/>
  <c r="A61" i="142"/>
  <c r="B61" i="142"/>
  <c r="D61" i="142"/>
  <c r="A62" i="142"/>
  <c r="B62" i="142"/>
  <c r="D62" i="142"/>
  <c r="A63" i="142"/>
  <c r="B63" i="142"/>
  <c r="D63" i="142"/>
  <c r="A64" i="142"/>
  <c r="B64" i="142"/>
  <c r="D64" i="142"/>
  <c r="A65" i="142"/>
  <c r="B65" i="142"/>
  <c r="D65" i="142"/>
  <c r="A66" i="142"/>
  <c r="B66" i="142"/>
  <c r="D66" i="142"/>
  <c r="A67" i="142"/>
  <c r="B67" i="142"/>
  <c r="D67" i="142"/>
  <c r="A68" i="142"/>
  <c r="B68" i="142"/>
  <c r="D68" i="142"/>
  <c r="A69" i="142"/>
  <c r="B69" i="142"/>
  <c r="D69" i="142"/>
  <c r="A70" i="142"/>
  <c r="B70" i="142"/>
  <c r="D70" i="142"/>
  <c r="A71" i="142"/>
  <c r="B71" i="142"/>
  <c r="D71" i="142"/>
  <c r="A72" i="142"/>
  <c r="B72" i="142"/>
  <c r="D72" i="142"/>
  <c r="A73" i="142"/>
  <c r="B73" i="142"/>
  <c r="D73" i="142"/>
  <c r="A74" i="142"/>
  <c r="B74" i="142"/>
  <c r="D74" i="142"/>
  <c r="A75" i="142"/>
  <c r="B75" i="142"/>
  <c r="D75" i="142"/>
  <c r="A76" i="142"/>
  <c r="B76" i="142"/>
  <c r="D76" i="142"/>
  <c r="A77" i="142"/>
  <c r="B77" i="142"/>
  <c r="D77" i="142"/>
  <c r="A78" i="142"/>
  <c r="B78" i="142"/>
  <c r="D78" i="142"/>
  <c r="A79" i="142"/>
  <c r="B79" i="142"/>
  <c r="D79" i="142"/>
  <c r="A80" i="142"/>
  <c r="B80" i="142"/>
  <c r="D80" i="142"/>
  <c r="A81" i="142"/>
  <c r="B81" i="142"/>
  <c r="D81" i="142"/>
  <c r="A82" i="142"/>
  <c r="B82" i="142"/>
  <c r="D82" i="142"/>
  <c r="A83" i="142"/>
  <c r="B83" i="142"/>
  <c r="D83" i="142"/>
  <c r="A84" i="142"/>
  <c r="B84" i="142"/>
  <c r="D84" i="142"/>
  <c r="A85" i="142"/>
  <c r="B85" i="142"/>
  <c r="D85" i="142"/>
  <c r="A86" i="142"/>
  <c r="B86" i="142"/>
  <c r="D86" i="142"/>
  <c r="A87" i="142"/>
  <c r="B87" i="142"/>
  <c r="D87" i="142"/>
  <c r="A88" i="142"/>
  <c r="B88" i="142"/>
  <c r="D88" i="142"/>
  <c r="A89" i="142"/>
  <c r="B89" i="142"/>
  <c r="D89" i="142"/>
  <c r="A90" i="142"/>
  <c r="B90" i="142"/>
  <c r="D90" i="142"/>
  <c r="A91" i="142"/>
  <c r="B91" i="142"/>
  <c r="D91" i="142"/>
  <c r="A92" i="142"/>
  <c r="B92" i="142"/>
  <c r="D92" i="142"/>
  <c r="A93" i="142"/>
  <c r="B93" i="142"/>
  <c r="D93" i="142"/>
  <c r="A94" i="142"/>
  <c r="B94" i="142"/>
  <c r="D94" i="142"/>
  <c r="A95" i="142"/>
  <c r="B95" i="142"/>
  <c r="D95" i="142"/>
  <c r="A96" i="142"/>
  <c r="B96" i="142"/>
  <c r="D96" i="142"/>
  <c r="A97" i="142"/>
  <c r="B97" i="142"/>
  <c r="D97" i="142"/>
  <c r="A98" i="142"/>
  <c r="B98" i="142"/>
  <c r="D98" i="142"/>
  <c r="A99" i="142"/>
  <c r="B99" i="142"/>
  <c r="D99" i="142"/>
  <c r="A100" i="142"/>
  <c r="B100" i="142"/>
  <c r="D100" i="142"/>
  <c r="A101" i="142"/>
  <c r="B101" i="142"/>
  <c r="D101" i="142"/>
  <c r="A102" i="142"/>
  <c r="B102" i="142"/>
  <c r="D102" i="142"/>
  <c r="A103" i="142"/>
  <c r="B103" i="142"/>
  <c r="D103" i="142"/>
  <c r="A104" i="142"/>
  <c r="B104" i="142"/>
  <c r="D104" i="142"/>
  <c r="A105" i="142"/>
  <c r="B105" i="142"/>
  <c r="D105" i="142"/>
  <c r="A106" i="142"/>
  <c r="B106" i="142"/>
  <c r="D106" i="142"/>
  <c r="A107" i="142"/>
  <c r="B107" i="142"/>
  <c r="D107" i="142"/>
  <c r="A108" i="142"/>
  <c r="B108" i="142"/>
  <c r="D108" i="142"/>
  <c r="A109" i="142"/>
  <c r="B109" i="142"/>
  <c r="D109" i="142"/>
  <c r="A110" i="142"/>
  <c r="B110" i="142"/>
  <c r="D110" i="142"/>
  <c r="A111" i="142"/>
  <c r="B111" i="142"/>
  <c r="D111" i="142"/>
  <c r="A112" i="142"/>
  <c r="B112" i="142"/>
  <c r="D112" i="142"/>
  <c r="A113" i="142"/>
  <c r="B113" i="142"/>
  <c r="D113" i="142"/>
  <c r="A114" i="142"/>
  <c r="B114" i="142"/>
  <c r="D114" i="142"/>
  <c r="A115" i="142"/>
  <c r="B115" i="142"/>
  <c r="D115" i="142"/>
  <c r="A116" i="142"/>
  <c r="B116" i="142"/>
  <c r="D116" i="142"/>
  <c r="A117" i="142"/>
  <c r="B117" i="142"/>
  <c r="D117" i="142"/>
  <c r="A118" i="142"/>
  <c r="B118" i="142"/>
  <c r="D118" i="142"/>
  <c r="A119" i="142"/>
  <c r="B119" i="142"/>
  <c r="D119" i="142"/>
  <c r="A120" i="142"/>
  <c r="B120" i="142"/>
  <c r="D120" i="142"/>
  <c r="A121" i="142"/>
  <c r="B121" i="142"/>
  <c r="D121" i="142"/>
  <c r="A122" i="142"/>
  <c r="B122" i="142"/>
  <c r="D122" i="142"/>
  <c r="A123" i="142"/>
  <c r="B123" i="142"/>
  <c r="D123" i="142"/>
  <c r="A124" i="142"/>
  <c r="B124" i="142"/>
  <c r="D124" i="142"/>
  <c r="A125" i="142"/>
  <c r="B125" i="142"/>
  <c r="D125" i="142"/>
  <c r="A126" i="142"/>
  <c r="B126" i="142"/>
  <c r="D126" i="142"/>
  <c r="A127" i="142"/>
  <c r="B127" i="142"/>
  <c r="D127" i="142"/>
  <c r="A128" i="142"/>
  <c r="B128" i="142"/>
  <c r="D128" i="142"/>
  <c r="A129" i="142"/>
  <c r="B129" i="142"/>
  <c r="D129" i="142"/>
  <c r="A130" i="142"/>
  <c r="B130" i="142"/>
  <c r="D130" i="142"/>
  <c r="A131" i="142"/>
  <c r="B131" i="142"/>
  <c r="D131" i="142"/>
  <c r="A132" i="142"/>
  <c r="B132" i="142"/>
  <c r="D132" i="142"/>
  <c r="A133" i="142"/>
  <c r="B133" i="142"/>
  <c r="D133" i="142"/>
  <c r="A134" i="142"/>
  <c r="B134" i="142"/>
  <c r="D134" i="142"/>
  <c r="K95" i="142"/>
  <c r="H95" i="142"/>
  <c r="K94" i="142"/>
  <c r="H94" i="142"/>
  <c r="K93" i="142"/>
  <c r="H93" i="142"/>
  <c r="K92" i="142"/>
  <c r="H92" i="142"/>
  <c r="K91" i="142"/>
  <c r="H91" i="142"/>
  <c r="K90" i="142"/>
  <c r="H90" i="142"/>
  <c r="K89" i="142"/>
  <c r="H89" i="142"/>
  <c r="K88" i="142"/>
  <c r="H88" i="142"/>
  <c r="K87" i="142"/>
  <c r="H87" i="142"/>
  <c r="K86" i="142"/>
  <c r="H86" i="142"/>
  <c r="K85" i="142"/>
  <c r="H85" i="142"/>
  <c r="K84" i="142"/>
  <c r="H84" i="142"/>
  <c r="K83" i="142"/>
  <c r="H83" i="142"/>
  <c r="K82" i="142"/>
  <c r="H82" i="142"/>
  <c r="K81" i="142"/>
  <c r="H81" i="142"/>
  <c r="K80" i="142"/>
  <c r="H80" i="142"/>
  <c r="K79" i="142"/>
  <c r="H79" i="142"/>
  <c r="K78" i="142"/>
  <c r="H78" i="142"/>
  <c r="K77" i="142"/>
  <c r="H77" i="142"/>
  <c r="K76" i="142"/>
  <c r="H76" i="142"/>
  <c r="K75" i="142"/>
  <c r="H75" i="142"/>
  <c r="K74" i="142"/>
  <c r="H74" i="142"/>
  <c r="K73" i="142"/>
  <c r="H73" i="142"/>
  <c r="K72" i="142"/>
  <c r="H72" i="142"/>
  <c r="K71" i="142"/>
  <c r="H71" i="142"/>
  <c r="K70" i="142"/>
  <c r="H70" i="142"/>
  <c r="K69" i="142"/>
  <c r="H69" i="142"/>
  <c r="K68" i="142"/>
  <c r="H68" i="142"/>
  <c r="K67" i="142"/>
  <c r="H67" i="142"/>
  <c r="K66" i="142"/>
  <c r="H66" i="142"/>
  <c r="K65" i="142"/>
  <c r="H65" i="142"/>
  <c r="K64" i="142"/>
  <c r="H64" i="142"/>
  <c r="K63" i="142"/>
  <c r="H63" i="142"/>
  <c r="K62" i="142"/>
  <c r="H62" i="142"/>
  <c r="K61" i="142"/>
  <c r="H61" i="142"/>
  <c r="K60" i="142"/>
  <c r="H60" i="142"/>
  <c r="K59" i="142"/>
  <c r="H59" i="142"/>
  <c r="K58" i="142"/>
  <c r="H58" i="142"/>
  <c r="K57" i="142"/>
  <c r="H57" i="142"/>
  <c r="K56" i="142"/>
  <c r="H56" i="142"/>
  <c r="K55" i="142"/>
  <c r="H55" i="142"/>
  <c r="K54" i="142"/>
  <c r="H54" i="142"/>
  <c r="K53" i="142"/>
  <c r="H53" i="142"/>
  <c r="K52" i="142"/>
  <c r="H52" i="142"/>
  <c r="K51" i="142"/>
  <c r="H51" i="142"/>
  <c r="K50" i="142"/>
  <c r="H50" i="142"/>
  <c r="K49" i="142"/>
  <c r="H49" i="142"/>
  <c r="K48" i="142"/>
  <c r="H48" i="142"/>
  <c r="K47" i="142"/>
  <c r="H47" i="142"/>
  <c r="K46" i="142"/>
  <c r="H46" i="142"/>
  <c r="K45" i="142"/>
  <c r="H45" i="142"/>
  <c r="K44" i="142"/>
  <c r="H44" i="142"/>
  <c r="K43" i="142"/>
  <c r="H43" i="142"/>
  <c r="K42" i="142"/>
  <c r="H42" i="142"/>
  <c r="K41" i="142"/>
  <c r="H41" i="142"/>
  <c r="K40" i="142"/>
  <c r="H40" i="142"/>
  <c r="K39" i="142"/>
  <c r="H39" i="142"/>
  <c r="K38" i="142"/>
  <c r="H38" i="142"/>
  <c r="K37" i="142"/>
  <c r="H37" i="142"/>
  <c r="K36" i="142"/>
  <c r="H36" i="142"/>
  <c r="K35" i="142"/>
  <c r="H35" i="142"/>
  <c r="K34" i="142"/>
  <c r="H34" i="142"/>
  <c r="K33" i="142"/>
  <c r="H33" i="142"/>
  <c r="K32" i="142"/>
  <c r="H32" i="142"/>
  <c r="K31" i="142"/>
  <c r="H31" i="142"/>
  <c r="K30" i="142"/>
  <c r="H30" i="142"/>
  <c r="K29" i="142"/>
  <c r="H29" i="142"/>
  <c r="K28" i="142"/>
  <c r="H28" i="142"/>
  <c r="K27" i="142"/>
  <c r="H27" i="142"/>
  <c r="K26" i="142"/>
  <c r="H26" i="142"/>
  <c r="K25" i="142"/>
  <c r="H25" i="142"/>
  <c r="K24" i="142"/>
  <c r="H24" i="142"/>
  <c r="K23" i="142"/>
  <c r="H23" i="142"/>
  <c r="K22" i="142"/>
  <c r="H22" i="142"/>
  <c r="K21" i="142"/>
  <c r="H21" i="142"/>
  <c r="K20" i="142"/>
  <c r="H20" i="142"/>
  <c r="K19" i="142"/>
  <c r="H19" i="142"/>
  <c r="K18" i="142"/>
  <c r="H18" i="142"/>
  <c r="K17" i="142"/>
  <c r="H17" i="142"/>
  <c r="K16" i="142"/>
  <c r="H16" i="142"/>
  <c r="K15" i="142"/>
  <c r="H15" i="142"/>
  <c r="K14" i="142"/>
  <c r="H14" i="142"/>
  <c r="K13" i="142"/>
  <c r="H13" i="142"/>
  <c r="K12" i="142"/>
  <c r="H12" i="142"/>
  <c r="K11" i="142"/>
  <c r="H11" i="142"/>
  <c r="K10" i="142"/>
  <c r="H10" i="142"/>
  <c r="B8" i="156"/>
  <c r="C8" i="156" s="1"/>
  <c r="B9" i="156"/>
  <c r="C9" i="156" s="1"/>
  <c r="B10" i="156"/>
  <c r="C10" i="156" s="1"/>
  <c r="B11" i="156"/>
  <c r="C11" i="156" s="1"/>
  <c r="B12" i="156"/>
  <c r="C12" i="156" s="1"/>
  <c r="B13" i="156"/>
  <c r="C13" i="156" s="1"/>
  <c r="B14" i="156"/>
  <c r="C14" i="156" s="1"/>
  <c r="B15" i="156"/>
  <c r="C15" i="156" s="1"/>
  <c r="B16" i="156"/>
  <c r="C16" i="156" s="1"/>
  <c r="B17" i="156"/>
  <c r="C17" i="156" s="1"/>
  <c r="B18" i="156"/>
  <c r="C18" i="156" s="1"/>
  <c r="B19" i="156"/>
  <c r="C19" i="156" s="1"/>
  <c r="B22" i="156"/>
  <c r="C22" i="156" s="1"/>
  <c r="B23" i="156"/>
  <c r="C23" i="156" s="1"/>
  <c r="B24" i="156"/>
  <c r="C24" i="156" s="1"/>
  <c r="B25" i="156"/>
  <c r="C25" i="156" s="1"/>
  <c r="B26" i="156"/>
  <c r="C26" i="156" s="1"/>
  <c r="B27" i="156"/>
  <c r="C27" i="156" s="1"/>
  <c r="B6" i="156"/>
  <c r="C6" i="156" s="1"/>
  <c r="A9" i="165"/>
  <c r="B9" i="165"/>
  <c r="D9" i="165"/>
  <c r="E9" i="165"/>
  <c r="F9" i="165"/>
  <c r="G9" i="165" s="1"/>
  <c r="H9" i="165"/>
  <c r="A10" i="165"/>
  <c r="B10" i="165"/>
  <c r="D10" i="165"/>
  <c r="E10" i="165"/>
  <c r="F10" i="165"/>
  <c r="G10" i="165" s="1"/>
  <c r="H10" i="165"/>
  <c r="A11" i="165"/>
  <c r="B11" i="165"/>
  <c r="D11" i="165"/>
  <c r="E11" i="165"/>
  <c r="F11" i="165"/>
  <c r="G11" i="165" s="1"/>
  <c r="H11" i="165"/>
  <c r="A12" i="165"/>
  <c r="B12" i="165"/>
  <c r="D12" i="165"/>
  <c r="E12" i="165"/>
  <c r="F12" i="165"/>
  <c r="G12" i="165" s="1"/>
  <c r="H12" i="165"/>
  <c r="A13" i="165"/>
  <c r="B13" i="165"/>
  <c r="D13" i="165"/>
  <c r="E13" i="165"/>
  <c r="F13" i="165"/>
  <c r="G13" i="165" s="1"/>
  <c r="H13" i="165"/>
  <c r="A14" i="165"/>
  <c r="B14" i="165"/>
  <c r="D14" i="165"/>
  <c r="E14" i="165"/>
  <c r="F14" i="165"/>
  <c r="G14" i="165" s="1"/>
  <c r="H14" i="165"/>
  <c r="A15" i="165"/>
  <c r="B15" i="165"/>
  <c r="D15" i="165"/>
  <c r="E15" i="165"/>
  <c r="F15" i="165"/>
  <c r="G15" i="165" s="1"/>
  <c r="H15" i="165"/>
  <c r="A16" i="165"/>
  <c r="B16" i="165"/>
  <c r="D16" i="165"/>
  <c r="E16" i="165"/>
  <c r="F16" i="165"/>
  <c r="G16" i="165" s="1"/>
  <c r="H16" i="165"/>
  <c r="A17" i="165"/>
  <c r="B17" i="165"/>
  <c r="D17" i="165"/>
  <c r="E17" i="165"/>
  <c r="F17" i="165"/>
  <c r="G17" i="165" s="1"/>
  <c r="H17" i="165"/>
  <c r="A18" i="165"/>
  <c r="B18" i="165"/>
  <c r="D18" i="165"/>
  <c r="E18" i="165"/>
  <c r="F18" i="165"/>
  <c r="G18" i="165" s="1"/>
  <c r="H18" i="165"/>
  <c r="A19" i="165"/>
  <c r="B19" i="165"/>
  <c r="D19" i="165"/>
  <c r="E19" i="165"/>
  <c r="F19" i="165"/>
  <c r="G19" i="165" s="1"/>
  <c r="H19" i="165"/>
  <c r="A20" i="165"/>
  <c r="B20" i="165"/>
  <c r="D20" i="165"/>
  <c r="E20" i="165"/>
  <c r="F20" i="165"/>
  <c r="G20" i="165" s="1"/>
  <c r="H20" i="165"/>
  <c r="A21" i="165"/>
  <c r="B21" i="165"/>
  <c r="D21" i="165"/>
  <c r="E21" i="165"/>
  <c r="F21" i="165"/>
  <c r="G21" i="165" s="1"/>
  <c r="H21" i="165"/>
  <c r="A22" i="165"/>
  <c r="B22" i="165"/>
  <c r="D22" i="165"/>
  <c r="E22" i="165"/>
  <c r="F22" i="165"/>
  <c r="G22" i="165" s="1"/>
  <c r="H22" i="165"/>
  <c r="A23" i="165"/>
  <c r="B23" i="165"/>
  <c r="D23" i="165"/>
  <c r="E23" i="165"/>
  <c r="F23" i="165"/>
  <c r="G23" i="165" s="1"/>
  <c r="H23" i="165"/>
  <c r="A24" i="165"/>
  <c r="B24" i="165"/>
  <c r="D24" i="165"/>
  <c r="E24" i="165"/>
  <c r="F24" i="165"/>
  <c r="G24" i="165" s="1"/>
  <c r="H24" i="165"/>
  <c r="A25" i="165"/>
  <c r="B25" i="165"/>
  <c r="D25" i="165"/>
  <c r="E25" i="165"/>
  <c r="F25" i="165"/>
  <c r="G25" i="165" s="1"/>
  <c r="H25" i="165"/>
  <c r="A26" i="165"/>
  <c r="B26" i="165"/>
  <c r="D26" i="165"/>
  <c r="E26" i="165"/>
  <c r="F26" i="165"/>
  <c r="G26" i="165" s="1"/>
  <c r="H26" i="165"/>
  <c r="A27" i="165"/>
  <c r="B27" i="165"/>
  <c r="D27" i="165"/>
  <c r="E27" i="165"/>
  <c r="F27" i="165"/>
  <c r="G27" i="165" s="1"/>
  <c r="H27" i="165"/>
  <c r="A28" i="165"/>
  <c r="B28" i="165"/>
  <c r="D28" i="165"/>
  <c r="E28" i="165"/>
  <c r="F28" i="165"/>
  <c r="G28" i="165" s="1"/>
  <c r="H28" i="165"/>
  <c r="A29" i="165"/>
  <c r="B29" i="165"/>
  <c r="D29" i="165"/>
  <c r="E29" i="165"/>
  <c r="F29" i="165"/>
  <c r="G29" i="165" s="1"/>
  <c r="H29" i="165"/>
  <c r="A30" i="165"/>
  <c r="B30" i="165"/>
  <c r="D30" i="165"/>
  <c r="E30" i="165"/>
  <c r="F30" i="165"/>
  <c r="G30" i="165" s="1"/>
  <c r="H30" i="165"/>
  <c r="A31" i="165"/>
  <c r="B31" i="165"/>
  <c r="D31" i="165"/>
  <c r="E31" i="165"/>
  <c r="F31" i="165"/>
  <c r="G31" i="165" s="1"/>
  <c r="H31" i="165"/>
  <c r="A32" i="165"/>
  <c r="B32" i="165"/>
  <c r="D32" i="165"/>
  <c r="E32" i="165"/>
  <c r="F32" i="165"/>
  <c r="G32" i="165" s="1"/>
  <c r="H32" i="165"/>
  <c r="A33" i="165"/>
  <c r="B33" i="165"/>
  <c r="D33" i="165"/>
  <c r="E33" i="165"/>
  <c r="F33" i="165"/>
  <c r="G33" i="165" s="1"/>
  <c r="H33" i="165"/>
  <c r="A34" i="165"/>
  <c r="B34" i="165"/>
  <c r="D34" i="165"/>
  <c r="E34" i="165"/>
  <c r="F34" i="165"/>
  <c r="G34" i="165" s="1"/>
  <c r="H34" i="165"/>
  <c r="A35" i="165"/>
  <c r="B35" i="165"/>
  <c r="D35" i="165"/>
  <c r="E35" i="165"/>
  <c r="F35" i="165"/>
  <c r="G35" i="165" s="1"/>
  <c r="H35" i="165"/>
  <c r="A36" i="165"/>
  <c r="B36" i="165"/>
  <c r="D36" i="165"/>
  <c r="E36" i="165"/>
  <c r="F36" i="165"/>
  <c r="G36" i="165" s="1"/>
  <c r="H36" i="165"/>
  <c r="A37" i="165"/>
  <c r="B37" i="165"/>
  <c r="D37" i="165"/>
  <c r="E37" i="165"/>
  <c r="F37" i="165"/>
  <c r="G37" i="165" s="1"/>
  <c r="H37" i="165"/>
  <c r="A38" i="165"/>
  <c r="B38" i="165"/>
  <c r="D38" i="165"/>
  <c r="E38" i="165"/>
  <c r="F38" i="165"/>
  <c r="G38" i="165" s="1"/>
  <c r="H38" i="165"/>
  <c r="A39" i="165"/>
  <c r="B39" i="165"/>
  <c r="D39" i="165"/>
  <c r="E39" i="165"/>
  <c r="F39" i="165"/>
  <c r="G39" i="165" s="1"/>
  <c r="H39" i="165"/>
  <c r="A40" i="165"/>
  <c r="B40" i="165"/>
  <c r="D40" i="165"/>
  <c r="E40" i="165"/>
  <c r="F40" i="165"/>
  <c r="G40" i="165" s="1"/>
  <c r="H40" i="165"/>
  <c r="A41" i="165"/>
  <c r="B41" i="165"/>
  <c r="D41" i="165"/>
  <c r="E41" i="165"/>
  <c r="F41" i="165"/>
  <c r="G41" i="165" s="1"/>
  <c r="H41" i="165"/>
  <c r="A42" i="165"/>
  <c r="B42" i="165"/>
  <c r="D42" i="165"/>
  <c r="E42" i="165"/>
  <c r="F42" i="165"/>
  <c r="G42" i="165" s="1"/>
  <c r="H42" i="165"/>
  <c r="A43" i="165"/>
  <c r="B43" i="165"/>
  <c r="D43" i="165"/>
  <c r="E43" i="165"/>
  <c r="F43" i="165"/>
  <c r="G43" i="165" s="1"/>
  <c r="H43" i="165"/>
  <c r="A44" i="165"/>
  <c r="B44" i="165"/>
  <c r="D44" i="165"/>
  <c r="E44" i="165"/>
  <c r="F44" i="165"/>
  <c r="G44" i="165" s="1"/>
  <c r="A45" i="165"/>
  <c r="B45" i="165"/>
  <c r="D45" i="165"/>
  <c r="E45" i="165"/>
  <c r="F45" i="165"/>
  <c r="G45" i="165" s="1"/>
  <c r="H45" i="165"/>
  <c r="A46" i="165"/>
  <c r="B46" i="165"/>
  <c r="D46" i="165"/>
  <c r="E46" i="165"/>
  <c r="F46" i="165"/>
  <c r="G46" i="165" s="1"/>
  <c r="H46" i="165"/>
  <c r="A47" i="165"/>
  <c r="B47" i="165"/>
  <c r="D47" i="165"/>
  <c r="E47" i="165"/>
  <c r="F47" i="165"/>
  <c r="G47" i="165" s="1"/>
  <c r="H47" i="165"/>
  <c r="A48" i="165"/>
  <c r="B48" i="165"/>
  <c r="D48" i="165"/>
  <c r="E48" i="165"/>
  <c r="F48" i="165"/>
  <c r="G48" i="165" s="1"/>
  <c r="H48" i="165"/>
  <c r="A49" i="165"/>
  <c r="B49" i="165"/>
  <c r="D49" i="165"/>
  <c r="E49" i="165"/>
  <c r="F49" i="165"/>
  <c r="G49" i="165" s="1"/>
  <c r="H49" i="165"/>
  <c r="A50" i="165"/>
  <c r="B50" i="165"/>
  <c r="D50" i="165"/>
  <c r="E50" i="165"/>
  <c r="F50" i="165"/>
  <c r="G50" i="165" s="1"/>
  <c r="H50" i="165"/>
  <c r="A51" i="165"/>
  <c r="B51" i="165"/>
  <c r="D51" i="165"/>
  <c r="E51" i="165"/>
  <c r="F51" i="165"/>
  <c r="G51" i="165" s="1"/>
  <c r="H51" i="165"/>
  <c r="A52" i="165"/>
  <c r="B52" i="165"/>
  <c r="D52" i="165"/>
  <c r="E52" i="165"/>
  <c r="F52" i="165"/>
  <c r="G52" i="165" s="1"/>
  <c r="H52" i="165"/>
  <c r="A53" i="165"/>
  <c r="B53" i="165"/>
  <c r="D53" i="165"/>
  <c r="E53" i="165"/>
  <c r="F53" i="165"/>
  <c r="G53" i="165" s="1"/>
  <c r="H53" i="165"/>
  <c r="A54" i="165"/>
  <c r="B54" i="165"/>
  <c r="D54" i="165"/>
  <c r="E54" i="165"/>
  <c r="F54" i="165"/>
  <c r="G54" i="165" s="1"/>
  <c r="H54" i="165"/>
  <c r="A55" i="165"/>
  <c r="B55" i="165"/>
  <c r="D55" i="165"/>
  <c r="E55" i="165"/>
  <c r="F55" i="165"/>
  <c r="G55" i="165" s="1"/>
  <c r="H55" i="165"/>
  <c r="A56" i="165"/>
  <c r="B56" i="165"/>
  <c r="D56" i="165"/>
  <c r="E56" i="165"/>
  <c r="F56" i="165"/>
  <c r="G56" i="165" s="1"/>
  <c r="H56" i="165"/>
  <c r="A57" i="165"/>
  <c r="B57" i="165"/>
  <c r="D57" i="165"/>
  <c r="E57" i="165"/>
  <c r="F57" i="165"/>
  <c r="G57" i="165" s="1"/>
  <c r="H57" i="165"/>
  <c r="A58" i="165"/>
  <c r="B58" i="165"/>
  <c r="D58" i="165"/>
  <c r="E58" i="165"/>
  <c r="F58" i="165"/>
  <c r="G58" i="165" s="1"/>
  <c r="H58" i="165"/>
  <c r="A59" i="165"/>
  <c r="B59" i="165"/>
  <c r="D59" i="165"/>
  <c r="E59" i="165"/>
  <c r="F59" i="165"/>
  <c r="G59" i="165" s="1"/>
  <c r="H59" i="165"/>
  <c r="A60" i="165"/>
  <c r="B60" i="165"/>
  <c r="D60" i="165"/>
  <c r="E60" i="165"/>
  <c r="F60" i="165"/>
  <c r="G60" i="165" s="1"/>
  <c r="H60" i="165"/>
  <c r="A61" i="165"/>
  <c r="B61" i="165"/>
  <c r="D61" i="165"/>
  <c r="E61" i="165"/>
  <c r="F61" i="165"/>
  <c r="G61" i="165" s="1"/>
  <c r="H61" i="165"/>
  <c r="A62" i="165"/>
  <c r="B62" i="165"/>
  <c r="D62" i="165"/>
  <c r="E62" i="165"/>
  <c r="F62" i="165"/>
  <c r="G62" i="165" s="1"/>
  <c r="H62" i="165"/>
  <c r="A63" i="165"/>
  <c r="B63" i="165"/>
  <c r="D63" i="165"/>
  <c r="E63" i="165"/>
  <c r="F63" i="165"/>
  <c r="G63" i="165" s="1"/>
  <c r="H63" i="165"/>
  <c r="A64" i="165"/>
  <c r="B64" i="165"/>
  <c r="D64" i="165"/>
  <c r="E64" i="165"/>
  <c r="F64" i="165"/>
  <c r="G64" i="165" s="1"/>
  <c r="H64" i="165"/>
  <c r="A65" i="165"/>
  <c r="B65" i="165"/>
  <c r="D65" i="165"/>
  <c r="E65" i="165"/>
  <c r="F65" i="165"/>
  <c r="G65" i="165" s="1"/>
  <c r="H65" i="165"/>
  <c r="A66" i="165"/>
  <c r="B66" i="165"/>
  <c r="D66" i="165"/>
  <c r="E66" i="165"/>
  <c r="F66" i="165"/>
  <c r="G66" i="165" s="1"/>
  <c r="H66" i="165"/>
  <c r="A67" i="165"/>
  <c r="B67" i="165"/>
  <c r="D67" i="165"/>
  <c r="E67" i="165"/>
  <c r="F67" i="165"/>
  <c r="G67" i="165" s="1"/>
  <c r="H67" i="165"/>
  <c r="A68" i="165"/>
  <c r="B68" i="165"/>
  <c r="D68" i="165"/>
  <c r="E68" i="165"/>
  <c r="F68" i="165"/>
  <c r="G68" i="165" s="1"/>
  <c r="H68" i="165"/>
  <c r="A69" i="165"/>
  <c r="B69" i="165"/>
  <c r="D69" i="165"/>
  <c r="E69" i="165"/>
  <c r="F69" i="165"/>
  <c r="G69" i="165" s="1"/>
  <c r="H69" i="165"/>
  <c r="A70" i="165"/>
  <c r="B70" i="165"/>
  <c r="D70" i="165"/>
  <c r="E70" i="165"/>
  <c r="F70" i="165"/>
  <c r="G70" i="165" s="1"/>
  <c r="H70" i="165"/>
  <c r="A71" i="165"/>
  <c r="B71" i="165"/>
  <c r="D71" i="165"/>
  <c r="E71" i="165"/>
  <c r="F71" i="165"/>
  <c r="G71" i="165" s="1"/>
  <c r="H71" i="165"/>
  <c r="A72" i="165"/>
  <c r="B72" i="165"/>
  <c r="D72" i="165"/>
  <c r="E72" i="165"/>
  <c r="F72" i="165"/>
  <c r="G72" i="165" s="1"/>
  <c r="H72" i="165"/>
  <c r="A73" i="165"/>
  <c r="B73" i="165"/>
  <c r="D73" i="165"/>
  <c r="E73" i="165"/>
  <c r="F73" i="165"/>
  <c r="G73" i="165" s="1"/>
  <c r="H73" i="165"/>
  <c r="A74" i="165"/>
  <c r="B74" i="165"/>
  <c r="D74" i="165"/>
  <c r="E74" i="165"/>
  <c r="F74" i="165"/>
  <c r="G74" i="165" s="1"/>
  <c r="H74" i="165"/>
  <c r="A75" i="165"/>
  <c r="B75" i="165"/>
  <c r="D75" i="165"/>
  <c r="E75" i="165"/>
  <c r="F75" i="165"/>
  <c r="G75" i="165" s="1"/>
  <c r="H75" i="165"/>
  <c r="A76" i="165"/>
  <c r="B76" i="165"/>
  <c r="D76" i="165"/>
  <c r="E76" i="165"/>
  <c r="F76" i="165"/>
  <c r="G76" i="165" s="1"/>
  <c r="H76" i="165"/>
  <c r="A77" i="165"/>
  <c r="B77" i="165"/>
  <c r="D77" i="165"/>
  <c r="E77" i="165"/>
  <c r="F77" i="165"/>
  <c r="G77" i="165" s="1"/>
  <c r="H77" i="165"/>
  <c r="A78" i="165"/>
  <c r="B78" i="165"/>
  <c r="D78" i="165"/>
  <c r="E78" i="165"/>
  <c r="F78" i="165"/>
  <c r="G78" i="165" s="1"/>
  <c r="H78" i="165"/>
  <c r="A79" i="165"/>
  <c r="B79" i="165"/>
  <c r="D79" i="165"/>
  <c r="E79" i="165"/>
  <c r="F79" i="165"/>
  <c r="G79" i="165" s="1"/>
  <c r="H79" i="165"/>
  <c r="A80" i="165"/>
  <c r="B80" i="165"/>
  <c r="D80" i="165"/>
  <c r="E80" i="165"/>
  <c r="F80" i="165"/>
  <c r="G80" i="165" s="1"/>
  <c r="H80" i="165"/>
  <c r="A81" i="165"/>
  <c r="B81" i="165"/>
  <c r="D81" i="165"/>
  <c r="E81" i="165"/>
  <c r="F81" i="165"/>
  <c r="G81" i="165" s="1"/>
  <c r="H81" i="165"/>
  <c r="A82" i="165"/>
  <c r="B82" i="165"/>
  <c r="D82" i="165"/>
  <c r="F82" i="165"/>
  <c r="G82" i="165" s="1"/>
  <c r="H82" i="165"/>
  <c r="A83" i="165"/>
  <c r="B83" i="165"/>
  <c r="D83" i="165"/>
  <c r="E83" i="165"/>
  <c r="F83" i="165"/>
  <c r="G83" i="165" s="1"/>
  <c r="H83" i="165"/>
  <c r="A84" i="165"/>
  <c r="B84" i="165"/>
  <c r="D84" i="165"/>
  <c r="F84" i="165"/>
  <c r="G84" i="165" s="1"/>
  <c r="H84" i="165"/>
  <c r="A85" i="165"/>
  <c r="B85" i="165"/>
  <c r="D85" i="165"/>
  <c r="E85" i="165"/>
  <c r="F85" i="165"/>
  <c r="G85" i="165" s="1"/>
  <c r="A86" i="165"/>
  <c r="B86" i="165"/>
  <c r="D86" i="165"/>
  <c r="E86" i="165"/>
  <c r="F86" i="165"/>
  <c r="G86" i="165" s="1"/>
  <c r="H86" i="165"/>
  <c r="A87" i="165"/>
  <c r="B87" i="165"/>
  <c r="D87" i="165"/>
  <c r="E87" i="165"/>
  <c r="F87" i="165"/>
  <c r="G87" i="165" s="1"/>
  <c r="H87" i="165"/>
  <c r="A88" i="165"/>
  <c r="B88" i="165"/>
  <c r="D88" i="165"/>
  <c r="E88" i="165"/>
  <c r="F88" i="165"/>
  <c r="G88" i="165" s="1"/>
  <c r="H88" i="165"/>
  <c r="A89" i="165"/>
  <c r="B89" i="165"/>
  <c r="D89" i="165"/>
  <c r="E89" i="165"/>
  <c r="F89" i="165"/>
  <c r="G89" i="165" s="1"/>
  <c r="H89" i="165"/>
  <c r="A90" i="165"/>
  <c r="B90" i="165"/>
  <c r="D90" i="165"/>
  <c r="E90" i="165"/>
  <c r="F90" i="165"/>
  <c r="G90" i="165" s="1"/>
  <c r="H90" i="165"/>
  <c r="A91" i="165"/>
  <c r="B91" i="165"/>
  <c r="D91" i="165"/>
  <c r="E91" i="165"/>
  <c r="F91" i="165"/>
  <c r="G91" i="165" s="1"/>
  <c r="H91" i="165"/>
  <c r="A92" i="165"/>
  <c r="B92" i="165"/>
  <c r="D92" i="165"/>
  <c r="E92" i="165"/>
  <c r="F92" i="165"/>
  <c r="G92" i="165" s="1"/>
  <c r="H92" i="165"/>
  <c r="A93" i="165"/>
  <c r="B93" i="165"/>
  <c r="D93" i="165"/>
  <c r="E93" i="165"/>
  <c r="F93" i="165"/>
  <c r="G93" i="165" s="1"/>
  <c r="H93" i="165"/>
  <c r="A94" i="165"/>
  <c r="B94" i="165"/>
  <c r="D94" i="165"/>
  <c r="E94" i="165"/>
  <c r="F94" i="165"/>
  <c r="G94" i="165" s="1"/>
  <c r="H94" i="165"/>
  <c r="A95" i="165"/>
  <c r="B95" i="165"/>
  <c r="D95" i="165"/>
  <c r="E95" i="165"/>
  <c r="F95" i="165"/>
  <c r="G95" i="165" s="1"/>
  <c r="H95" i="165"/>
  <c r="A96" i="165"/>
  <c r="B96" i="165"/>
  <c r="D96" i="165"/>
  <c r="F96" i="165"/>
  <c r="G96" i="165" s="1"/>
  <c r="H96" i="165"/>
  <c r="A97" i="165"/>
  <c r="B97" i="165"/>
  <c r="D97" i="165"/>
  <c r="F97" i="165"/>
  <c r="G97" i="165" s="1"/>
  <c r="H97" i="165"/>
  <c r="A98" i="165"/>
  <c r="B98" i="165"/>
  <c r="D98" i="165"/>
  <c r="F98" i="165"/>
  <c r="G98" i="165" s="1"/>
  <c r="H98" i="165"/>
  <c r="A99" i="165"/>
  <c r="B99" i="165"/>
  <c r="D99" i="165"/>
  <c r="F99" i="165"/>
  <c r="G99" i="165" s="1"/>
  <c r="H99" i="165"/>
  <c r="A100" i="165"/>
  <c r="B100" i="165"/>
  <c r="D100" i="165"/>
  <c r="E100" i="165"/>
  <c r="F100" i="165"/>
  <c r="G100" i="165" s="1"/>
  <c r="H100" i="165"/>
  <c r="A101" i="165"/>
  <c r="B101" i="165"/>
  <c r="D101" i="165"/>
  <c r="E101" i="165"/>
  <c r="F101" i="165"/>
  <c r="G101" i="165" s="1"/>
  <c r="H101" i="165"/>
  <c r="A102" i="165"/>
  <c r="B102" i="165"/>
  <c r="D102" i="165"/>
  <c r="F102" i="165"/>
  <c r="G102" i="165" s="1"/>
  <c r="H102" i="165"/>
  <c r="A103" i="165"/>
  <c r="B103" i="165"/>
  <c r="D103" i="165"/>
  <c r="F103" i="165"/>
  <c r="G103" i="165" s="1"/>
  <c r="H103" i="165"/>
  <c r="A104" i="165"/>
  <c r="B104" i="165"/>
  <c r="D104" i="165"/>
  <c r="F104" i="165"/>
  <c r="G104" i="165" s="1"/>
  <c r="H104" i="165"/>
  <c r="A105" i="165"/>
  <c r="B105" i="165"/>
  <c r="D105" i="165"/>
  <c r="F105" i="165"/>
  <c r="G105" i="165" s="1"/>
  <c r="H105" i="165"/>
  <c r="A106" i="165"/>
  <c r="B106" i="165"/>
  <c r="D106" i="165"/>
  <c r="F106" i="165"/>
  <c r="G106" i="165" s="1"/>
  <c r="H106" i="165"/>
  <c r="A107" i="165"/>
  <c r="B107" i="165"/>
  <c r="D107" i="165"/>
  <c r="E107" i="165"/>
  <c r="F107" i="165"/>
  <c r="G107" i="165" s="1"/>
  <c r="H107" i="165"/>
  <c r="A108" i="165"/>
  <c r="B108" i="165"/>
  <c r="D108" i="165"/>
  <c r="F108" i="165"/>
  <c r="G108" i="165" s="1"/>
  <c r="H108" i="165"/>
  <c r="A109" i="165"/>
  <c r="B109" i="165"/>
  <c r="D109" i="165"/>
  <c r="F109" i="165"/>
  <c r="G109" i="165" s="1"/>
  <c r="A110" i="165"/>
  <c r="B110" i="165"/>
  <c r="D110" i="165"/>
  <c r="F110" i="165"/>
  <c r="G110" i="165" s="1"/>
  <c r="H110" i="165"/>
  <c r="A111" i="165"/>
  <c r="B111" i="165"/>
  <c r="D111" i="165"/>
  <c r="F111" i="165"/>
  <c r="G111" i="165" s="1"/>
  <c r="H111" i="165"/>
  <c r="A112" i="165"/>
  <c r="B112" i="165"/>
  <c r="D112" i="165"/>
  <c r="F112" i="165"/>
  <c r="G112" i="165" s="1"/>
  <c r="H112" i="165"/>
  <c r="A113" i="165"/>
  <c r="B113" i="165"/>
  <c r="D113" i="165"/>
  <c r="F113" i="165"/>
  <c r="G113" i="165" s="1"/>
  <c r="H113" i="165"/>
  <c r="A114" i="165"/>
  <c r="B114" i="165"/>
  <c r="D114" i="165"/>
  <c r="F114" i="165"/>
  <c r="G114" i="165" s="1"/>
  <c r="H114" i="165"/>
  <c r="A115" i="165"/>
  <c r="B115" i="165"/>
  <c r="D115" i="165"/>
  <c r="F115" i="165"/>
  <c r="G115" i="165" s="1"/>
  <c r="H115" i="165"/>
  <c r="A116" i="165"/>
  <c r="B116" i="165"/>
  <c r="D116" i="165"/>
  <c r="F116" i="165"/>
  <c r="G116" i="165" s="1"/>
  <c r="H116" i="165"/>
  <c r="A117" i="165"/>
  <c r="B117" i="165"/>
  <c r="D117" i="165"/>
  <c r="E117" i="165"/>
  <c r="F117" i="165"/>
  <c r="G117" i="165" s="1"/>
  <c r="H117" i="165"/>
  <c r="A118" i="165"/>
  <c r="B118" i="165"/>
  <c r="D118" i="165"/>
  <c r="E118" i="165"/>
  <c r="F118" i="165"/>
  <c r="G118" i="165" s="1"/>
  <c r="H118" i="165"/>
  <c r="A119" i="165"/>
  <c r="B119" i="165"/>
  <c r="D119" i="165"/>
  <c r="E119" i="165"/>
  <c r="F119" i="165"/>
  <c r="G119" i="165" s="1"/>
  <c r="H119" i="165"/>
  <c r="A120" i="165"/>
  <c r="B120" i="165"/>
  <c r="D120" i="165"/>
  <c r="E120" i="165"/>
  <c r="F120" i="165"/>
  <c r="G120" i="165" s="1"/>
  <c r="H120" i="165"/>
  <c r="A121" i="165"/>
  <c r="B121" i="165"/>
  <c r="D121" i="165"/>
  <c r="E121" i="165"/>
  <c r="F121" i="165"/>
  <c r="G121" i="165" s="1"/>
  <c r="H121" i="165"/>
  <c r="A122" i="165"/>
  <c r="B122" i="165"/>
  <c r="D122" i="165"/>
  <c r="F122" i="165"/>
  <c r="G122" i="165" s="1"/>
  <c r="H122" i="165"/>
  <c r="A123" i="165"/>
  <c r="B123" i="165"/>
  <c r="D123" i="165"/>
  <c r="F123" i="165"/>
  <c r="G123" i="165" s="1"/>
  <c r="H123" i="165"/>
  <c r="A124" i="165"/>
  <c r="B124" i="165"/>
  <c r="D124" i="165"/>
  <c r="F124" i="165"/>
  <c r="G124" i="165" s="1"/>
  <c r="H124" i="165"/>
  <c r="A125" i="165"/>
  <c r="B125" i="165"/>
  <c r="D125" i="165"/>
  <c r="F125" i="165"/>
  <c r="G125" i="165" s="1"/>
  <c r="H125" i="165"/>
  <c r="A126" i="165"/>
  <c r="B126" i="165"/>
  <c r="D126" i="165"/>
  <c r="F126" i="165"/>
  <c r="G126" i="165" s="1"/>
  <c r="H126" i="165"/>
  <c r="A127" i="165"/>
  <c r="B127" i="165"/>
  <c r="D127" i="165"/>
  <c r="F127" i="165"/>
  <c r="G127" i="165" s="1"/>
  <c r="H127" i="165"/>
  <c r="A128" i="165"/>
  <c r="B128" i="165"/>
  <c r="D128" i="165"/>
  <c r="F128" i="165"/>
  <c r="G128" i="165" s="1"/>
  <c r="H128" i="165"/>
  <c r="A129" i="165"/>
  <c r="B129" i="165"/>
  <c r="D129" i="165"/>
  <c r="E129" i="165"/>
  <c r="F129" i="165"/>
  <c r="G129" i="165" s="1"/>
  <c r="H129" i="165"/>
  <c r="A130" i="165"/>
  <c r="B130" i="165"/>
  <c r="D130" i="165"/>
  <c r="E130" i="165"/>
  <c r="F130" i="165"/>
  <c r="G130" i="165" s="1"/>
  <c r="H130" i="165"/>
  <c r="A131" i="165"/>
  <c r="B131" i="165"/>
  <c r="D131" i="165"/>
  <c r="E131" i="165"/>
  <c r="F131" i="165"/>
  <c r="G131" i="165" s="1"/>
  <c r="H131" i="165"/>
  <c r="A132" i="165"/>
  <c r="B132" i="165"/>
  <c r="D132" i="165"/>
  <c r="E132" i="165"/>
  <c r="F132" i="165"/>
  <c r="G132" i="165" s="1"/>
  <c r="H132" i="165"/>
  <c r="A133" i="165"/>
  <c r="B133" i="165"/>
  <c r="D133" i="165"/>
  <c r="E133" i="165"/>
  <c r="F133" i="165"/>
  <c r="G133" i="165" s="1"/>
  <c r="H133" i="165"/>
  <c r="A134" i="165"/>
  <c r="B134" i="165"/>
  <c r="D134" i="165"/>
  <c r="E134" i="165"/>
  <c r="F134" i="165"/>
  <c r="G134" i="165" s="1"/>
  <c r="H134" i="165"/>
  <c r="J20" i="2"/>
  <c r="I14" i="40"/>
  <c r="P42" i="112"/>
  <c r="P43" i="112"/>
  <c r="K12" i="140"/>
  <c r="H12" i="140"/>
  <c r="D12" i="140"/>
  <c r="B12" i="140"/>
  <c r="A12" i="140"/>
  <c r="K11" i="140"/>
  <c r="H11" i="140"/>
  <c r="D11" i="140"/>
  <c r="B11" i="140"/>
  <c r="A11" i="140"/>
  <c r="J9" i="163"/>
  <c r="H9" i="163"/>
  <c r="J10" i="163"/>
  <c r="H10" i="163"/>
  <c r="J11" i="163"/>
  <c r="H11" i="163"/>
  <c r="J12" i="163"/>
  <c r="H12" i="163"/>
  <c r="J13" i="163"/>
  <c r="H13" i="163"/>
  <c r="J14" i="163"/>
  <c r="H14" i="163"/>
  <c r="J15" i="163"/>
  <c r="H15" i="163"/>
  <c r="J16" i="163"/>
  <c r="H16" i="163"/>
  <c r="J17" i="163"/>
  <c r="H17" i="163"/>
  <c r="J18" i="163"/>
  <c r="J19" i="163"/>
  <c r="H19" i="163"/>
  <c r="J20" i="163"/>
  <c r="H20" i="163"/>
  <c r="J21" i="163"/>
  <c r="H21" i="163"/>
  <c r="J22" i="163"/>
  <c r="H22" i="163"/>
  <c r="J23" i="163"/>
  <c r="H23" i="163"/>
  <c r="J24" i="163"/>
  <c r="H24" i="163"/>
  <c r="J25" i="163"/>
  <c r="H25" i="163"/>
  <c r="J26" i="163"/>
  <c r="H26" i="163"/>
  <c r="J27" i="163"/>
  <c r="H27" i="163"/>
  <c r="J28" i="163"/>
  <c r="J29" i="163"/>
  <c r="J30" i="163"/>
  <c r="H30" i="163"/>
  <c r="J31" i="163"/>
  <c r="H31" i="163"/>
  <c r="J32" i="163"/>
  <c r="H32" i="163"/>
  <c r="J33" i="163"/>
  <c r="H33" i="163"/>
  <c r="J34" i="163"/>
  <c r="H34" i="163"/>
  <c r="J35" i="163"/>
  <c r="J36" i="163"/>
  <c r="H36" i="163"/>
  <c r="J37" i="163"/>
  <c r="H37" i="163"/>
  <c r="J38" i="163"/>
  <c r="H38" i="163"/>
  <c r="J39" i="163"/>
  <c r="H39" i="163"/>
  <c r="J40" i="163"/>
  <c r="H40" i="163"/>
  <c r="J41" i="163"/>
  <c r="H41" i="163"/>
  <c r="J42" i="163"/>
  <c r="H42" i="163"/>
  <c r="J43" i="163"/>
  <c r="H43" i="163"/>
  <c r="J44" i="163"/>
  <c r="H44" i="163"/>
  <c r="J45" i="163"/>
  <c r="H45" i="163"/>
  <c r="J46" i="163"/>
  <c r="H46" i="163"/>
  <c r="J47" i="163"/>
  <c r="H47" i="163"/>
  <c r="J48" i="163"/>
  <c r="H48" i="163"/>
  <c r="J49" i="163"/>
  <c r="H49" i="163"/>
  <c r="J50" i="163"/>
  <c r="H50" i="163"/>
  <c r="J51" i="163"/>
  <c r="H51" i="163"/>
  <c r="J52" i="163"/>
  <c r="H52" i="163"/>
  <c r="J53" i="163"/>
  <c r="H53" i="163"/>
  <c r="J54" i="163"/>
  <c r="H54" i="163"/>
  <c r="J55" i="163"/>
  <c r="H55" i="163"/>
  <c r="J56" i="163"/>
  <c r="H56" i="163"/>
  <c r="J57" i="163"/>
  <c r="H57" i="163"/>
  <c r="J58" i="163"/>
  <c r="H58" i="163"/>
  <c r="J59" i="163"/>
  <c r="H59" i="163"/>
  <c r="J60" i="163"/>
  <c r="H60" i="163"/>
  <c r="J61" i="163"/>
  <c r="H61" i="163"/>
  <c r="J62" i="163"/>
  <c r="H62" i="163"/>
  <c r="J63" i="163"/>
  <c r="H63" i="163"/>
  <c r="J64" i="163"/>
  <c r="H64" i="163"/>
  <c r="J65" i="163"/>
  <c r="H65" i="163"/>
  <c r="J66" i="163"/>
  <c r="H66" i="163"/>
  <c r="J67" i="163"/>
  <c r="H67" i="163"/>
  <c r="J68" i="163"/>
  <c r="H68" i="163"/>
  <c r="J69" i="163"/>
  <c r="H69" i="163"/>
  <c r="J70" i="163"/>
  <c r="H70" i="163"/>
  <c r="J71" i="163"/>
  <c r="H71" i="163"/>
  <c r="J72" i="163"/>
  <c r="H72" i="163"/>
  <c r="J73" i="163"/>
  <c r="H73" i="163"/>
  <c r="J74" i="163"/>
  <c r="H74" i="163"/>
  <c r="J75" i="163"/>
  <c r="H75" i="163"/>
  <c r="J76" i="163"/>
  <c r="H76" i="163"/>
  <c r="J77" i="163"/>
  <c r="H77" i="163"/>
  <c r="J78" i="163"/>
  <c r="H78" i="163"/>
  <c r="J79" i="163"/>
  <c r="H79" i="163"/>
  <c r="J80" i="163"/>
  <c r="H80" i="163"/>
  <c r="J81" i="163"/>
  <c r="H81" i="163"/>
  <c r="J82" i="163"/>
  <c r="H82" i="163"/>
  <c r="J83" i="163"/>
  <c r="H83" i="163"/>
  <c r="J84" i="163"/>
  <c r="H84" i="163"/>
  <c r="J85" i="163"/>
  <c r="H85" i="163"/>
  <c r="J86" i="163"/>
  <c r="H86" i="163"/>
  <c r="J87" i="163"/>
  <c r="H87" i="163"/>
  <c r="A73" i="163"/>
  <c r="B73" i="163"/>
  <c r="D73" i="163"/>
  <c r="E73" i="163"/>
  <c r="F73" i="163"/>
  <c r="G73" i="163" s="1"/>
  <c r="A74" i="163"/>
  <c r="B74" i="163"/>
  <c r="D74" i="163"/>
  <c r="E74" i="163"/>
  <c r="F74" i="163"/>
  <c r="G74" i="163" s="1"/>
  <c r="A75" i="163"/>
  <c r="B75" i="163"/>
  <c r="D75" i="163"/>
  <c r="E75" i="163"/>
  <c r="F75" i="163"/>
  <c r="G75" i="163" s="1"/>
  <c r="A76" i="163"/>
  <c r="B76" i="163"/>
  <c r="D76" i="163"/>
  <c r="E76" i="163"/>
  <c r="F76" i="163"/>
  <c r="G76" i="163" s="1"/>
  <c r="A77" i="163"/>
  <c r="B77" i="163"/>
  <c r="D77" i="163"/>
  <c r="E77" i="163"/>
  <c r="F77" i="163"/>
  <c r="G77" i="163" s="1"/>
  <c r="A78" i="163"/>
  <c r="B78" i="163"/>
  <c r="D78" i="163"/>
  <c r="E78" i="163"/>
  <c r="F78" i="163"/>
  <c r="G78" i="163" s="1"/>
  <c r="A79" i="163"/>
  <c r="B79" i="163"/>
  <c r="D79" i="163"/>
  <c r="E79" i="163"/>
  <c r="F79" i="163"/>
  <c r="G79" i="163" s="1"/>
  <c r="A80" i="163"/>
  <c r="B80" i="163"/>
  <c r="D80" i="163"/>
  <c r="E80" i="163"/>
  <c r="F80" i="163"/>
  <c r="G80" i="163" s="1"/>
  <c r="A81" i="163"/>
  <c r="B81" i="163"/>
  <c r="D81" i="163"/>
  <c r="E81" i="163"/>
  <c r="F81" i="163"/>
  <c r="G81" i="163" s="1"/>
  <c r="A82" i="163"/>
  <c r="B82" i="163"/>
  <c r="D82" i="163"/>
  <c r="E82" i="163"/>
  <c r="F82" i="163"/>
  <c r="G82" i="163" s="1"/>
  <c r="A83" i="163"/>
  <c r="B83" i="163"/>
  <c r="D83" i="163"/>
  <c r="E83" i="163"/>
  <c r="F83" i="163"/>
  <c r="G83" i="163" s="1"/>
  <c r="A84" i="163"/>
  <c r="B84" i="163"/>
  <c r="D84" i="163"/>
  <c r="E84" i="163"/>
  <c r="F84" i="163"/>
  <c r="G84" i="163" s="1"/>
  <c r="A85" i="163"/>
  <c r="B85" i="163"/>
  <c r="D85" i="163"/>
  <c r="E85" i="163"/>
  <c r="F85" i="163"/>
  <c r="G85" i="163" s="1"/>
  <c r="A86" i="163"/>
  <c r="B86" i="163"/>
  <c r="D86" i="163"/>
  <c r="E86" i="163"/>
  <c r="F86" i="163"/>
  <c r="G86" i="163" s="1"/>
  <c r="A87" i="163"/>
  <c r="B87" i="163"/>
  <c r="D87" i="163"/>
  <c r="E87" i="163"/>
  <c r="F87" i="163"/>
  <c r="G87" i="163" s="1"/>
  <c r="A9" i="163"/>
  <c r="B9" i="163"/>
  <c r="D9" i="163"/>
  <c r="E9" i="163"/>
  <c r="F9" i="163"/>
  <c r="G9" i="163" s="1"/>
  <c r="A10" i="163"/>
  <c r="B10" i="163"/>
  <c r="D10" i="163"/>
  <c r="E10" i="163"/>
  <c r="F10" i="163"/>
  <c r="G10" i="163" s="1"/>
  <c r="A11" i="163"/>
  <c r="B11" i="163"/>
  <c r="D11" i="163"/>
  <c r="E11" i="163"/>
  <c r="F11" i="163"/>
  <c r="G11" i="163" s="1"/>
  <c r="A12" i="163"/>
  <c r="B12" i="163"/>
  <c r="D12" i="163"/>
  <c r="E12" i="163"/>
  <c r="F12" i="163"/>
  <c r="G12" i="163" s="1"/>
  <c r="A13" i="163"/>
  <c r="B13" i="163"/>
  <c r="D13" i="163"/>
  <c r="E13" i="163"/>
  <c r="F13" i="163"/>
  <c r="G13" i="163" s="1"/>
  <c r="A14" i="163"/>
  <c r="B14" i="163"/>
  <c r="D14" i="163"/>
  <c r="E14" i="163"/>
  <c r="F14" i="163"/>
  <c r="G14" i="163" s="1"/>
  <c r="A15" i="163"/>
  <c r="B15" i="163"/>
  <c r="D15" i="163"/>
  <c r="E15" i="163"/>
  <c r="F15" i="163"/>
  <c r="G15" i="163" s="1"/>
  <c r="A16" i="163"/>
  <c r="B16" i="163"/>
  <c r="D16" i="163"/>
  <c r="E16" i="163"/>
  <c r="F16" i="163"/>
  <c r="G16" i="163" s="1"/>
  <c r="A17" i="163"/>
  <c r="B17" i="163"/>
  <c r="D17" i="163"/>
  <c r="E17" i="163"/>
  <c r="F17" i="163"/>
  <c r="G17" i="163" s="1"/>
  <c r="A18" i="163"/>
  <c r="B18" i="163"/>
  <c r="D18" i="163"/>
  <c r="E18" i="163"/>
  <c r="F18" i="163"/>
  <c r="G18" i="163" s="1"/>
  <c r="A19" i="163"/>
  <c r="B19" i="163"/>
  <c r="D19" i="163"/>
  <c r="E19" i="163"/>
  <c r="F19" i="163"/>
  <c r="G19" i="163" s="1"/>
  <c r="A20" i="163"/>
  <c r="B20" i="163"/>
  <c r="D20" i="163"/>
  <c r="E20" i="163"/>
  <c r="F20" i="163"/>
  <c r="G20" i="163" s="1"/>
  <c r="A21" i="163"/>
  <c r="B21" i="163"/>
  <c r="D21" i="163"/>
  <c r="E21" i="163"/>
  <c r="F21" i="163"/>
  <c r="G21" i="163" s="1"/>
  <c r="A22" i="163"/>
  <c r="B22" i="163"/>
  <c r="D22" i="163"/>
  <c r="E22" i="163"/>
  <c r="F22" i="163"/>
  <c r="G22" i="163" s="1"/>
  <c r="A23" i="163"/>
  <c r="B23" i="163"/>
  <c r="D23" i="163"/>
  <c r="E23" i="163"/>
  <c r="F23" i="163"/>
  <c r="G23" i="163" s="1"/>
  <c r="A24" i="163"/>
  <c r="B24" i="163"/>
  <c r="D24" i="163"/>
  <c r="E24" i="163"/>
  <c r="F24" i="163"/>
  <c r="G24" i="163" s="1"/>
  <c r="A25" i="163"/>
  <c r="B25" i="163"/>
  <c r="D25" i="163"/>
  <c r="E25" i="163"/>
  <c r="F25" i="163"/>
  <c r="G25" i="163" s="1"/>
  <c r="A26" i="163"/>
  <c r="B26" i="163"/>
  <c r="D26" i="163"/>
  <c r="E26" i="163"/>
  <c r="F26" i="163"/>
  <c r="G26" i="163" s="1"/>
  <c r="A27" i="163"/>
  <c r="B27" i="163"/>
  <c r="D27" i="163"/>
  <c r="E27" i="163"/>
  <c r="F27" i="163"/>
  <c r="G27" i="163" s="1"/>
  <c r="A28" i="163"/>
  <c r="B28" i="163"/>
  <c r="D28" i="163"/>
  <c r="E28" i="163"/>
  <c r="F28" i="163"/>
  <c r="G28" i="163" s="1"/>
  <c r="A29" i="163"/>
  <c r="B29" i="163"/>
  <c r="D29" i="163"/>
  <c r="E29" i="163"/>
  <c r="F29" i="163"/>
  <c r="G29" i="163" s="1"/>
  <c r="A30" i="163"/>
  <c r="B30" i="163"/>
  <c r="D30" i="163"/>
  <c r="E30" i="163"/>
  <c r="F30" i="163"/>
  <c r="G30" i="163" s="1"/>
  <c r="A31" i="163"/>
  <c r="B31" i="163"/>
  <c r="D31" i="163"/>
  <c r="E31" i="163"/>
  <c r="F31" i="163"/>
  <c r="G31" i="163" s="1"/>
  <c r="A32" i="163"/>
  <c r="B32" i="163"/>
  <c r="D32" i="163"/>
  <c r="E32" i="163"/>
  <c r="F32" i="163"/>
  <c r="G32" i="163" s="1"/>
  <c r="A33" i="163"/>
  <c r="B33" i="163"/>
  <c r="D33" i="163"/>
  <c r="E33" i="163"/>
  <c r="F33" i="163"/>
  <c r="G33" i="163" s="1"/>
  <c r="A34" i="163"/>
  <c r="B34" i="163"/>
  <c r="D34" i="163"/>
  <c r="E34" i="163"/>
  <c r="F34" i="163"/>
  <c r="G34" i="163" s="1"/>
  <c r="A35" i="163"/>
  <c r="B35" i="163"/>
  <c r="D35" i="163"/>
  <c r="E35" i="163"/>
  <c r="F35" i="163"/>
  <c r="G35" i="163" s="1"/>
  <c r="A36" i="163"/>
  <c r="B36" i="163"/>
  <c r="D36" i="163"/>
  <c r="E36" i="163"/>
  <c r="F36" i="163"/>
  <c r="G36" i="163" s="1"/>
  <c r="A37" i="163"/>
  <c r="B37" i="163"/>
  <c r="D37" i="163"/>
  <c r="E37" i="163"/>
  <c r="F37" i="163"/>
  <c r="G37" i="163" s="1"/>
  <c r="A38" i="163"/>
  <c r="B38" i="163"/>
  <c r="D38" i="163"/>
  <c r="E38" i="163"/>
  <c r="F38" i="163"/>
  <c r="G38" i="163" s="1"/>
  <c r="A39" i="163"/>
  <c r="B39" i="163"/>
  <c r="D39" i="163"/>
  <c r="E39" i="163"/>
  <c r="F39" i="163"/>
  <c r="G39" i="163" s="1"/>
  <c r="A40" i="163"/>
  <c r="B40" i="163"/>
  <c r="D40" i="163"/>
  <c r="E40" i="163"/>
  <c r="F40" i="163"/>
  <c r="G40" i="163" s="1"/>
  <c r="A41" i="163"/>
  <c r="B41" i="163"/>
  <c r="D41" i="163"/>
  <c r="E41" i="163"/>
  <c r="F41" i="163"/>
  <c r="G41" i="163" s="1"/>
  <c r="A42" i="163"/>
  <c r="B42" i="163"/>
  <c r="D42" i="163"/>
  <c r="E42" i="163"/>
  <c r="F42" i="163"/>
  <c r="G42" i="163" s="1"/>
  <c r="A43" i="163"/>
  <c r="B43" i="163"/>
  <c r="D43" i="163"/>
  <c r="E43" i="163"/>
  <c r="F43" i="163"/>
  <c r="G43" i="163" s="1"/>
  <c r="A44" i="163"/>
  <c r="B44" i="163"/>
  <c r="D44" i="163"/>
  <c r="E44" i="163"/>
  <c r="F44" i="163"/>
  <c r="G44" i="163" s="1"/>
  <c r="A45" i="163"/>
  <c r="B45" i="163"/>
  <c r="D45" i="163"/>
  <c r="E45" i="163"/>
  <c r="F45" i="163"/>
  <c r="G45" i="163" s="1"/>
  <c r="A46" i="163"/>
  <c r="B46" i="163"/>
  <c r="D46" i="163"/>
  <c r="E46" i="163"/>
  <c r="F46" i="163"/>
  <c r="G46" i="163" s="1"/>
  <c r="A47" i="163"/>
  <c r="B47" i="163"/>
  <c r="D47" i="163"/>
  <c r="E47" i="163"/>
  <c r="F47" i="163"/>
  <c r="G47" i="163" s="1"/>
  <c r="A48" i="163"/>
  <c r="B48" i="163"/>
  <c r="D48" i="163"/>
  <c r="E48" i="163"/>
  <c r="F48" i="163"/>
  <c r="G48" i="163" s="1"/>
  <c r="A49" i="163"/>
  <c r="B49" i="163"/>
  <c r="D49" i="163"/>
  <c r="E49" i="163"/>
  <c r="F49" i="163"/>
  <c r="G49" i="163" s="1"/>
  <c r="A50" i="163"/>
  <c r="B50" i="163"/>
  <c r="D50" i="163"/>
  <c r="E50" i="163"/>
  <c r="F50" i="163"/>
  <c r="G50" i="163" s="1"/>
  <c r="A51" i="163"/>
  <c r="B51" i="163"/>
  <c r="D51" i="163"/>
  <c r="E51" i="163"/>
  <c r="F51" i="163"/>
  <c r="G51" i="163" s="1"/>
  <c r="A52" i="163"/>
  <c r="B52" i="163"/>
  <c r="D52" i="163"/>
  <c r="E52" i="163"/>
  <c r="F52" i="163"/>
  <c r="G52" i="163" s="1"/>
  <c r="A53" i="163"/>
  <c r="B53" i="163"/>
  <c r="D53" i="163"/>
  <c r="E53" i="163"/>
  <c r="F53" i="163"/>
  <c r="G53" i="163" s="1"/>
  <c r="A54" i="163"/>
  <c r="B54" i="163"/>
  <c r="D54" i="163"/>
  <c r="E54" i="163"/>
  <c r="F54" i="163"/>
  <c r="G54" i="163" s="1"/>
  <c r="A55" i="163"/>
  <c r="B55" i="163"/>
  <c r="D55" i="163"/>
  <c r="E55" i="163"/>
  <c r="F55" i="163"/>
  <c r="G55" i="163" s="1"/>
  <c r="A56" i="163"/>
  <c r="B56" i="163"/>
  <c r="D56" i="163"/>
  <c r="E56" i="163"/>
  <c r="F56" i="163"/>
  <c r="G56" i="163" s="1"/>
  <c r="A57" i="163"/>
  <c r="B57" i="163"/>
  <c r="D57" i="163"/>
  <c r="E57" i="163"/>
  <c r="F57" i="163"/>
  <c r="G57" i="163" s="1"/>
  <c r="A58" i="163"/>
  <c r="B58" i="163"/>
  <c r="D58" i="163"/>
  <c r="E58" i="163"/>
  <c r="F58" i="163"/>
  <c r="G58" i="163" s="1"/>
  <c r="A59" i="163"/>
  <c r="B59" i="163"/>
  <c r="D59" i="163"/>
  <c r="E59" i="163"/>
  <c r="F59" i="163"/>
  <c r="G59" i="163" s="1"/>
  <c r="A60" i="163"/>
  <c r="B60" i="163"/>
  <c r="D60" i="163"/>
  <c r="E60" i="163"/>
  <c r="F60" i="163"/>
  <c r="G60" i="163" s="1"/>
  <c r="A61" i="163"/>
  <c r="B61" i="163"/>
  <c r="D61" i="163"/>
  <c r="E61" i="163"/>
  <c r="F61" i="163"/>
  <c r="G61" i="163" s="1"/>
  <c r="A62" i="163"/>
  <c r="B62" i="163"/>
  <c r="D62" i="163"/>
  <c r="E62" i="163"/>
  <c r="F62" i="163"/>
  <c r="G62" i="163" s="1"/>
  <c r="A63" i="163"/>
  <c r="B63" i="163"/>
  <c r="D63" i="163"/>
  <c r="E63" i="163"/>
  <c r="F63" i="163"/>
  <c r="G63" i="163" s="1"/>
  <c r="A64" i="163"/>
  <c r="B64" i="163"/>
  <c r="D64" i="163"/>
  <c r="E64" i="163"/>
  <c r="F64" i="163"/>
  <c r="G64" i="163" s="1"/>
  <c r="A65" i="163"/>
  <c r="B65" i="163"/>
  <c r="D65" i="163"/>
  <c r="E65" i="163"/>
  <c r="F65" i="163"/>
  <c r="G65" i="163" s="1"/>
  <c r="A66" i="163"/>
  <c r="B66" i="163"/>
  <c r="D66" i="163"/>
  <c r="E66" i="163"/>
  <c r="F66" i="163"/>
  <c r="G66" i="163" s="1"/>
  <c r="A67" i="163"/>
  <c r="B67" i="163"/>
  <c r="D67" i="163"/>
  <c r="E67" i="163"/>
  <c r="F67" i="163"/>
  <c r="G67" i="163" s="1"/>
  <c r="A68" i="163"/>
  <c r="B68" i="163"/>
  <c r="D68" i="163"/>
  <c r="E68" i="163"/>
  <c r="F68" i="163"/>
  <c r="G68" i="163" s="1"/>
  <c r="A69" i="163"/>
  <c r="B69" i="163"/>
  <c r="D69" i="163"/>
  <c r="E69" i="163"/>
  <c r="F69" i="163"/>
  <c r="G69" i="163" s="1"/>
  <c r="A70" i="163"/>
  <c r="B70" i="163"/>
  <c r="D70" i="163"/>
  <c r="E70" i="163"/>
  <c r="F70" i="163"/>
  <c r="G70" i="163" s="1"/>
  <c r="A71" i="163"/>
  <c r="B71" i="163"/>
  <c r="D71" i="163"/>
  <c r="E71" i="163"/>
  <c r="F71" i="163"/>
  <c r="G71" i="163" s="1"/>
  <c r="A72" i="163"/>
  <c r="B72" i="163"/>
  <c r="D72" i="163"/>
  <c r="E72" i="163"/>
  <c r="F72" i="163"/>
  <c r="G72" i="163" s="1"/>
  <c r="H22" i="140"/>
  <c r="K22" i="140"/>
  <c r="H23" i="140"/>
  <c r="K23" i="140"/>
  <c r="H24" i="140"/>
  <c r="K24" i="140"/>
  <c r="H25" i="140"/>
  <c r="K25" i="140"/>
  <c r="H26" i="140"/>
  <c r="K26" i="140"/>
  <c r="H27" i="140"/>
  <c r="K27" i="140"/>
  <c r="H28" i="140"/>
  <c r="K28" i="140"/>
  <c r="H29" i="140"/>
  <c r="K29" i="140"/>
  <c r="H30" i="140"/>
  <c r="K30" i="140"/>
  <c r="H31" i="140"/>
  <c r="K31" i="140"/>
  <c r="H32" i="140"/>
  <c r="K32" i="140"/>
  <c r="H33" i="140"/>
  <c r="K33" i="140"/>
  <c r="H34" i="140"/>
  <c r="K34" i="140"/>
  <c r="H35" i="140"/>
  <c r="K35" i="140"/>
  <c r="H36" i="140"/>
  <c r="K36" i="140"/>
  <c r="H37" i="140"/>
  <c r="K37" i="140"/>
  <c r="H38" i="140"/>
  <c r="K38" i="140"/>
  <c r="H39" i="140"/>
  <c r="K39" i="140"/>
  <c r="H40" i="140"/>
  <c r="K40" i="140"/>
  <c r="H41" i="140"/>
  <c r="K41" i="140"/>
  <c r="H42" i="140"/>
  <c r="K42" i="140"/>
  <c r="H43" i="140"/>
  <c r="K43" i="140"/>
  <c r="H44" i="140"/>
  <c r="K44" i="140"/>
  <c r="H45" i="140"/>
  <c r="K45" i="140"/>
  <c r="H46" i="140"/>
  <c r="K46" i="140"/>
  <c r="H47" i="140"/>
  <c r="K47" i="140"/>
  <c r="H48" i="140"/>
  <c r="K48" i="140"/>
  <c r="H49" i="140"/>
  <c r="K49" i="140"/>
  <c r="H50" i="140"/>
  <c r="K50" i="140"/>
  <c r="H51" i="140"/>
  <c r="K51" i="140"/>
  <c r="H52" i="140"/>
  <c r="K52" i="140"/>
  <c r="H53" i="140"/>
  <c r="K53" i="140"/>
  <c r="H54" i="140"/>
  <c r="K54" i="140"/>
  <c r="H55" i="140"/>
  <c r="K55" i="140"/>
  <c r="H56" i="140"/>
  <c r="K56" i="140"/>
  <c r="H57" i="140"/>
  <c r="K57" i="140"/>
  <c r="H58" i="140"/>
  <c r="K58" i="140"/>
  <c r="H59" i="140"/>
  <c r="K59" i="140"/>
  <c r="H60" i="140"/>
  <c r="K60" i="140"/>
  <c r="H61" i="140"/>
  <c r="K61" i="140"/>
  <c r="H62" i="140"/>
  <c r="K62" i="140"/>
  <c r="H63" i="140"/>
  <c r="K63" i="140"/>
  <c r="H64" i="140"/>
  <c r="K64" i="140"/>
  <c r="H65" i="140"/>
  <c r="K65" i="140"/>
  <c r="H66" i="140"/>
  <c r="K66" i="140"/>
  <c r="H67" i="140"/>
  <c r="K67" i="140"/>
  <c r="H68" i="140"/>
  <c r="K68" i="140"/>
  <c r="H69" i="140"/>
  <c r="K69" i="140"/>
  <c r="H70" i="140"/>
  <c r="K70" i="140"/>
  <c r="H71" i="140"/>
  <c r="K71" i="140"/>
  <c r="H72" i="140"/>
  <c r="K72" i="140"/>
  <c r="H73" i="140"/>
  <c r="K73" i="140"/>
  <c r="H74" i="140"/>
  <c r="K74" i="140"/>
  <c r="H75" i="140"/>
  <c r="K75" i="140"/>
  <c r="H76" i="140"/>
  <c r="K76" i="140"/>
  <c r="H77" i="140"/>
  <c r="K77" i="140"/>
  <c r="H78" i="140"/>
  <c r="K78" i="140"/>
  <c r="H85" i="140"/>
  <c r="K85" i="140"/>
  <c r="H86" i="140"/>
  <c r="K86" i="140"/>
  <c r="H87" i="140"/>
  <c r="K87" i="140"/>
  <c r="H88" i="140"/>
  <c r="K88" i="140"/>
  <c r="H89" i="140"/>
  <c r="K89" i="140"/>
  <c r="H90" i="140"/>
  <c r="K90" i="140"/>
  <c r="H9" i="140"/>
  <c r="K9" i="140"/>
  <c r="H10" i="140"/>
  <c r="K10" i="140"/>
  <c r="H13" i="140"/>
  <c r="K13" i="140"/>
  <c r="H14" i="140"/>
  <c r="K14" i="140"/>
  <c r="H15" i="140"/>
  <c r="K15" i="140"/>
  <c r="H16" i="140"/>
  <c r="K16" i="140"/>
  <c r="H17" i="140"/>
  <c r="K17" i="140"/>
  <c r="H18" i="140"/>
  <c r="K18" i="140"/>
  <c r="H19" i="140"/>
  <c r="K19" i="140"/>
  <c r="H20" i="140"/>
  <c r="K20" i="140"/>
  <c r="H21" i="140"/>
  <c r="K21" i="140"/>
  <c r="A59" i="140"/>
  <c r="B59" i="140"/>
  <c r="D59" i="140"/>
  <c r="A60" i="140"/>
  <c r="B60" i="140"/>
  <c r="D60" i="140"/>
  <c r="A61" i="140"/>
  <c r="B61" i="140"/>
  <c r="D61" i="140"/>
  <c r="A62" i="140"/>
  <c r="B62" i="140"/>
  <c r="D62" i="140"/>
  <c r="A63" i="140"/>
  <c r="B63" i="140"/>
  <c r="D63" i="140"/>
  <c r="A64" i="140"/>
  <c r="B64" i="140"/>
  <c r="D64" i="140"/>
  <c r="A65" i="140"/>
  <c r="B65" i="140"/>
  <c r="D65" i="140"/>
  <c r="A66" i="140"/>
  <c r="B66" i="140"/>
  <c r="D66" i="140"/>
  <c r="A67" i="140"/>
  <c r="B67" i="140"/>
  <c r="D67" i="140"/>
  <c r="A68" i="140"/>
  <c r="B68" i="140"/>
  <c r="D68" i="140"/>
  <c r="A69" i="140"/>
  <c r="B69" i="140"/>
  <c r="D69" i="140"/>
  <c r="A70" i="140"/>
  <c r="B70" i="140"/>
  <c r="D70" i="140"/>
  <c r="A71" i="140"/>
  <c r="B71" i="140"/>
  <c r="D71" i="140"/>
  <c r="A72" i="140"/>
  <c r="B72" i="140"/>
  <c r="D72" i="140"/>
  <c r="A73" i="140"/>
  <c r="B73" i="140"/>
  <c r="D73" i="140"/>
  <c r="A74" i="140"/>
  <c r="B74" i="140"/>
  <c r="D74" i="140"/>
  <c r="A75" i="140"/>
  <c r="B75" i="140"/>
  <c r="D75" i="140"/>
  <c r="A76" i="140"/>
  <c r="B76" i="140"/>
  <c r="D76" i="140"/>
  <c r="A77" i="140"/>
  <c r="B77" i="140"/>
  <c r="D77" i="140"/>
  <c r="A78" i="140"/>
  <c r="B78" i="140"/>
  <c r="D78" i="140"/>
  <c r="A85" i="140"/>
  <c r="B85" i="140"/>
  <c r="D85" i="140"/>
  <c r="A86" i="140"/>
  <c r="B86" i="140"/>
  <c r="D86" i="140"/>
  <c r="A87" i="140"/>
  <c r="B87" i="140"/>
  <c r="D87" i="140"/>
  <c r="A88" i="140"/>
  <c r="B88" i="140"/>
  <c r="D88" i="140"/>
  <c r="A89" i="140"/>
  <c r="B89" i="140"/>
  <c r="D89" i="140"/>
  <c r="A90" i="140"/>
  <c r="B90" i="140"/>
  <c r="D90" i="140"/>
  <c r="A10" i="140"/>
  <c r="B10" i="140"/>
  <c r="D10" i="140"/>
  <c r="A13" i="140"/>
  <c r="B13" i="140"/>
  <c r="D13" i="140"/>
  <c r="A14" i="140"/>
  <c r="B14" i="140"/>
  <c r="D14" i="140"/>
  <c r="A15" i="140"/>
  <c r="B15" i="140"/>
  <c r="D15" i="140"/>
  <c r="A16" i="140"/>
  <c r="B16" i="140"/>
  <c r="D16" i="140"/>
  <c r="A17" i="140"/>
  <c r="B17" i="140"/>
  <c r="D17" i="140"/>
  <c r="A18" i="140"/>
  <c r="B18" i="140"/>
  <c r="D18" i="140"/>
  <c r="A19" i="140"/>
  <c r="B19" i="140"/>
  <c r="D19" i="140"/>
  <c r="A20" i="140"/>
  <c r="B20" i="140"/>
  <c r="D20" i="140"/>
  <c r="A21" i="140"/>
  <c r="B21" i="140"/>
  <c r="D21" i="140"/>
  <c r="A22" i="140"/>
  <c r="B22" i="140"/>
  <c r="D22" i="140"/>
  <c r="A23" i="140"/>
  <c r="B23" i="140"/>
  <c r="D23" i="140"/>
  <c r="A24" i="140"/>
  <c r="B24" i="140"/>
  <c r="D24" i="140"/>
  <c r="A25" i="140"/>
  <c r="B25" i="140"/>
  <c r="D25" i="140"/>
  <c r="A26" i="140"/>
  <c r="B26" i="140"/>
  <c r="D26" i="140"/>
  <c r="A27" i="140"/>
  <c r="B27" i="140"/>
  <c r="D27" i="140"/>
  <c r="A28" i="140"/>
  <c r="B28" i="140"/>
  <c r="D28" i="140"/>
  <c r="A29" i="140"/>
  <c r="B29" i="140"/>
  <c r="D29" i="140"/>
  <c r="A30" i="140"/>
  <c r="B30" i="140"/>
  <c r="D30" i="140"/>
  <c r="A31" i="140"/>
  <c r="B31" i="140"/>
  <c r="D31" i="140"/>
  <c r="A32" i="140"/>
  <c r="B32" i="140"/>
  <c r="D32" i="140"/>
  <c r="A33" i="140"/>
  <c r="B33" i="140"/>
  <c r="D33" i="140"/>
  <c r="A34" i="140"/>
  <c r="B34" i="140"/>
  <c r="D34" i="140"/>
  <c r="A35" i="140"/>
  <c r="B35" i="140"/>
  <c r="D35" i="140"/>
  <c r="A36" i="140"/>
  <c r="B36" i="140"/>
  <c r="D36" i="140"/>
  <c r="A37" i="140"/>
  <c r="B37" i="140"/>
  <c r="D37" i="140"/>
  <c r="A38" i="140"/>
  <c r="B38" i="140"/>
  <c r="D38" i="140"/>
  <c r="A39" i="140"/>
  <c r="B39" i="140"/>
  <c r="D39" i="140"/>
  <c r="A40" i="140"/>
  <c r="B40" i="140"/>
  <c r="D40" i="140"/>
  <c r="A41" i="140"/>
  <c r="B41" i="140"/>
  <c r="D41" i="140"/>
  <c r="A42" i="140"/>
  <c r="B42" i="140"/>
  <c r="D42" i="140"/>
  <c r="A43" i="140"/>
  <c r="B43" i="140"/>
  <c r="D43" i="140"/>
  <c r="A44" i="140"/>
  <c r="B44" i="140"/>
  <c r="D44" i="140"/>
  <c r="A45" i="140"/>
  <c r="B45" i="140"/>
  <c r="D45" i="140"/>
  <c r="A46" i="140"/>
  <c r="B46" i="140"/>
  <c r="D46" i="140"/>
  <c r="A47" i="140"/>
  <c r="B47" i="140"/>
  <c r="D47" i="140"/>
  <c r="A48" i="140"/>
  <c r="B48" i="140"/>
  <c r="D48" i="140"/>
  <c r="A49" i="140"/>
  <c r="B49" i="140"/>
  <c r="D49" i="140"/>
  <c r="A50" i="140"/>
  <c r="B50" i="140"/>
  <c r="D50" i="140"/>
  <c r="A51" i="140"/>
  <c r="B51" i="140"/>
  <c r="D51" i="140"/>
  <c r="A52" i="140"/>
  <c r="B52" i="140"/>
  <c r="D52" i="140"/>
  <c r="A53" i="140"/>
  <c r="B53" i="140"/>
  <c r="D53" i="140"/>
  <c r="A54" i="140"/>
  <c r="B54" i="140"/>
  <c r="D54" i="140"/>
  <c r="A55" i="140"/>
  <c r="B55" i="140"/>
  <c r="D55" i="140"/>
  <c r="A56" i="140"/>
  <c r="B56" i="140"/>
  <c r="D56" i="140"/>
  <c r="A57" i="140"/>
  <c r="B57" i="140"/>
  <c r="D57" i="140"/>
  <c r="A58" i="140"/>
  <c r="B58" i="140"/>
  <c r="D58" i="140"/>
  <c r="G18" i="139"/>
  <c r="G28" i="139"/>
  <c r="G29" i="139"/>
  <c r="G35" i="139"/>
  <c r="C6" i="102"/>
  <c r="E6" i="102"/>
  <c r="C7" i="102"/>
  <c r="E7" i="102"/>
  <c r="C8" i="102"/>
  <c r="E8" i="102"/>
  <c r="C9" i="102"/>
  <c r="E9" i="102"/>
  <c r="C10" i="102"/>
  <c r="E10" i="102"/>
  <c r="C11" i="102"/>
  <c r="E11" i="102"/>
  <c r="C12" i="102"/>
  <c r="E12" i="102"/>
  <c r="C14" i="102"/>
  <c r="E14" i="102"/>
  <c r="C15" i="102"/>
  <c r="E15" i="102"/>
  <c r="C16" i="102"/>
  <c r="E16" i="102"/>
  <c r="C17" i="102"/>
  <c r="E17" i="102"/>
  <c r="C19" i="102"/>
  <c r="E19" i="102"/>
  <c r="C20" i="102"/>
  <c r="E20" i="102"/>
  <c r="C21" i="102"/>
  <c r="E21" i="102"/>
  <c r="C22" i="102"/>
  <c r="E22" i="102"/>
  <c r="C23" i="102"/>
  <c r="E23" i="102"/>
  <c r="G85" i="141"/>
  <c r="G44" i="141"/>
  <c r="G109" i="141"/>
  <c r="I13" i="40"/>
  <c r="I15" i="40"/>
  <c r="D63" i="112"/>
  <c r="L38" i="106"/>
  <c r="B71" i="173"/>
  <c r="F5" i="173"/>
  <c r="F6" i="173" s="1"/>
  <c r="C46" i="173" s="1"/>
  <c r="J46" i="173" s="1"/>
  <c r="G5" i="173"/>
  <c r="G6" i="173" s="1"/>
  <c r="H5" i="173"/>
  <c r="H6" i="173" s="1"/>
  <c r="I5" i="173"/>
  <c r="I6" i="173" s="1"/>
  <c r="J5" i="173"/>
  <c r="J6" i="173" s="1"/>
  <c r="K5" i="173"/>
  <c r="K6" i="173" s="1"/>
  <c r="L5" i="173"/>
  <c r="L6" i="173" s="1"/>
  <c r="E5" i="173"/>
  <c r="E51" i="173" s="1"/>
  <c r="L70" i="173"/>
  <c r="L69" i="173"/>
  <c r="L68" i="173"/>
  <c r="L67" i="173"/>
  <c r="K66" i="173"/>
  <c r="J66" i="173"/>
  <c r="I66" i="173"/>
  <c r="I71" i="173" s="1"/>
  <c r="H66" i="173"/>
  <c r="G66" i="173"/>
  <c r="F66" i="173"/>
  <c r="E66" i="173"/>
  <c r="K65" i="173"/>
  <c r="J65" i="173"/>
  <c r="I65" i="173"/>
  <c r="H65" i="173"/>
  <c r="G65" i="173"/>
  <c r="F65" i="173"/>
  <c r="E65" i="173"/>
  <c r="L64" i="173"/>
  <c r="L63" i="173"/>
  <c r="L62" i="173"/>
  <c r="L61" i="173"/>
  <c r="L60" i="173"/>
  <c r="L59" i="173"/>
  <c r="L58" i="173"/>
  <c r="L57" i="173"/>
  <c r="L56" i="173"/>
  <c r="C37" i="173"/>
  <c r="C34" i="173"/>
  <c r="C31" i="173"/>
  <c r="C28" i="173"/>
  <c r="C25" i="173"/>
  <c r="C18" i="173"/>
  <c r="A18" i="173"/>
  <c r="C15" i="173"/>
  <c r="A15" i="173"/>
  <c r="C12" i="173"/>
  <c r="H12" i="173" s="1"/>
  <c r="G9" i="173"/>
  <c r="F9" i="173"/>
  <c r="F8" i="165"/>
  <c r="G8" i="165" s="1"/>
  <c r="F8" i="163"/>
  <c r="G8" i="163" s="1"/>
  <c r="H8" i="165"/>
  <c r="B8" i="165"/>
  <c r="D8" i="165"/>
  <c r="E8" i="165"/>
  <c r="A8" i="165"/>
  <c r="Q2" i="165"/>
  <c r="J2" i="165"/>
  <c r="B2" i="165"/>
  <c r="H8" i="163"/>
  <c r="D8" i="163"/>
  <c r="E8" i="163"/>
  <c r="B8" i="163"/>
  <c r="A8" i="163"/>
  <c r="J8" i="163"/>
  <c r="Q2" i="163"/>
  <c r="J2" i="163"/>
  <c r="B2" i="163"/>
  <c r="N77" i="158"/>
  <c r="F76" i="158"/>
  <c r="F75" i="158"/>
  <c r="N74" i="158"/>
  <c r="F74" i="158"/>
  <c r="N63" i="158"/>
  <c r="I63" i="158"/>
  <c r="D63" i="158"/>
  <c r="I47" i="158"/>
  <c r="N47" i="158"/>
  <c r="N19" i="158"/>
  <c r="N29" i="158" s="1"/>
  <c r="I19" i="158"/>
  <c r="I29" i="158" s="1"/>
  <c r="D19" i="158"/>
  <c r="D27" i="158" s="1"/>
  <c r="F1" i="157"/>
  <c r="B1" i="157"/>
  <c r="F1" i="156"/>
  <c r="B1" i="156"/>
  <c r="D47" i="158"/>
  <c r="D19" i="112"/>
  <c r="D27" i="112" s="1"/>
  <c r="I16" i="40"/>
  <c r="J42" i="2"/>
  <c r="J41" i="2"/>
  <c r="J40" i="2"/>
  <c r="K9" i="142"/>
  <c r="K96" i="142"/>
  <c r="K97" i="142"/>
  <c r="K98" i="142"/>
  <c r="K99" i="142"/>
  <c r="K100" i="142"/>
  <c r="K101" i="142"/>
  <c r="K102" i="142"/>
  <c r="K103" i="142"/>
  <c r="K104" i="142"/>
  <c r="K105" i="142"/>
  <c r="K106" i="142"/>
  <c r="K107" i="142"/>
  <c r="K108" i="142"/>
  <c r="K109" i="142"/>
  <c r="K110" i="142"/>
  <c r="K111" i="142"/>
  <c r="K112" i="142"/>
  <c r="K113" i="142"/>
  <c r="K114" i="142"/>
  <c r="K115" i="142"/>
  <c r="K116" i="142"/>
  <c r="K117" i="142"/>
  <c r="K118" i="142"/>
  <c r="K119" i="142"/>
  <c r="K120" i="142"/>
  <c r="K121" i="142"/>
  <c r="K122" i="142"/>
  <c r="K123" i="142"/>
  <c r="K124" i="142"/>
  <c r="K125" i="142"/>
  <c r="K126" i="142"/>
  <c r="K127" i="142"/>
  <c r="K128" i="142"/>
  <c r="K129" i="142"/>
  <c r="K130" i="142"/>
  <c r="K131" i="142"/>
  <c r="K132" i="142"/>
  <c r="K133" i="142"/>
  <c r="K134" i="142"/>
  <c r="K8" i="142"/>
  <c r="K8" i="140"/>
  <c r="J16" i="2"/>
  <c r="E135" i="142"/>
  <c r="H134" i="142"/>
  <c r="H133" i="142"/>
  <c r="H132" i="142"/>
  <c r="H131" i="142"/>
  <c r="H130" i="142"/>
  <c r="H129" i="142"/>
  <c r="H128" i="142"/>
  <c r="H127" i="142"/>
  <c r="H126" i="142"/>
  <c r="H125" i="142"/>
  <c r="H124" i="142"/>
  <c r="H123" i="142"/>
  <c r="H122" i="142"/>
  <c r="H121" i="142"/>
  <c r="H120" i="142"/>
  <c r="H119" i="142"/>
  <c r="H118" i="142"/>
  <c r="H117" i="142"/>
  <c r="H116" i="142"/>
  <c r="H115" i="142"/>
  <c r="H114" i="142"/>
  <c r="H113" i="142"/>
  <c r="H112" i="142"/>
  <c r="H111" i="142"/>
  <c r="H110" i="142"/>
  <c r="H109" i="142"/>
  <c r="H108" i="142"/>
  <c r="H107" i="142"/>
  <c r="H106" i="142"/>
  <c r="H105" i="142"/>
  <c r="H104" i="142"/>
  <c r="H103" i="142"/>
  <c r="H102" i="142"/>
  <c r="H101" i="142"/>
  <c r="H100" i="142"/>
  <c r="H99" i="142"/>
  <c r="H98" i="142"/>
  <c r="H97" i="142"/>
  <c r="H96" i="142"/>
  <c r="H9" i="142"/>
  <c r="H8" i="142"/>
  <c r="D8" i="142"/>
  <c r="B8" i="142"/>
  <c r="A8" i="142"/>
  <c r="N2" i="142"/>
  <c r="F2" i="142"/>
  <c r="C2" i="142"/>
  <c r="P2" i="141"/>
  <c r="I2" i="141"/>
  <c r="C2" i="141"/>
  <c r="A9" i="140"/>
  <c r="B9" i="140"/>
  <c r="D9" i="140"/>
  <c r="D8" i="140"/>
  <c r="B8" i="140"/>
  <c r="A8" i="140"/>
  <c r="N2" i="140"/>
  <c r="F2" i="140"/>
  <c r="B2" i="140"/>
  <c r="P2" i="139"/>
  <c r="I2" i="139"/>
  <c r="B2" i="139"/>
  <c r="H8" i="140"/>
  <c r="E91" i="140"/>
  <c r="N77" i="116"/>
  <c r="F76" i="116"/>
  <c r="F75" i="116"/>
  <c r="N74" i="116"/>
  <c r="F74" i="116"/>
  <c r="N63" i="116"/>
  <c r="I63" i="116"/>
  <c r="D63" i="116"/>
  <c r="N19" i="116"/>
  <c r="N23" i="116" s="1"/>
  <c r="I19" i="116"/>
  <c r="I25" i="116" s="1"/>
  <c r="D19" i="116"/>
  <c r="D25" i="116" s="1"/>
  <c r="I47" i="116"/>
  <c r="D47" i="116"/>
  <c r="N47" i="116"/>
  <c r="N77" i="112"/>
  <c r="N74" i="112"/>
  <c r="F76" i="112"/>
  <c r="F75" i="112"/>
  <c r="F74" i="112"/>
  <c r="N63" i="112"/>
  <c r="I63" i="112"/>
  <c r="N19" i="112"/>
  <c r="N27" i="112" s="1"/>
  <c r="I19" i="112"/>
  <c r="I31" i="112" s="1"/>
  <c r="K71" i="106"/>
  <c r="J71" i="106"/>
  <c r="I71" i="106"/>
  <c r="H71" i="106"/>
  <c r="G71" i="106"/>
  <c r="F71" i="106"/>
  <c r="E71" i="106"/>
  <c r="K70" i="106"/>
  <c r="J70" i="106"/>
  <c r="I70" i="106"/>
  <c r="H70" i="106"/>
  <c r="G70" i="106"/>
  <c r="F70" i="106"/>
  <c r="E70" i="106"/>
  <c r="K69" i="106"/>
  <c r="J69" i="106"/>
  <c r="I69" i="106"/>
  <c r="H69" i="106"/>
  <c r="G69" i="106"/>
  <c r="F69" i="106"/>
  <c r="E69" i="106"/>
  <c r="K68" i="106"/>
  <c r="J68" i="106"/>
  <c r="I68" i="106"/>
  <c r="H68" i="106"/>
  <c r="G68" i="106"/>
  <c r="F68" i="106"/>
  <c r="E68" i="106"/>
  <c r="K67" i="106"/>
  <c r="J67" i="106"/>
  <c r="I67" i="106"/>
  <c r="H67" i="106"/>
  <c r="G67" i="106"/>
  <c r="F67" i="106"/>
  <c r="E67" i="106"/>
  <c r="K66" i="106"/>
  <c r="J66" i="106"/>
  <c r="I66" i="106"/>
  <c r="H66" i="106"/>
  <c r="G66" i="106"/>
  <c r="F66" i="106"/>
  <c r="E66" i="106"/>
  <c r="K65" i="106"/>
  <c r="J65" i="106"/>
  <c r="I65" i="106"/>
  <c r="H65" i="106"/>
  <c r="G65" i="106"/>
  <c r="F65" i="106"/>
  <c r="E65" i="106"/>
  <c r="K64" i="106"/>
  <c r="J64" i="106"/>
  <c r="I64" i="106"/>
  <c r="H64" i="106"/>
  <c r="G64" i="106"/>
  <c r="F64" i="106"/>
  <c r="E64" i="106"/>
  <c r="L63" i="106"/>
  <c r="L62" i="106"/>
  <c r="L61" i="106"/>
  <c r="L60" i="106"/>
  <c r="L59" i="106"/>
  <c r="L58" i="106"/>
  <c r="L57" i="106"/>
  <c r="E51" i="106"/>
  <c r="E52" i="106" s="1"/>
  <c r="K38" i="106"/>
  <c r="C37" i="106"/>
  <c r="A37" i="106"/>
  <c r="C34" i="106"/>
  <c r="A34" i="106"/>
  <c r="C31" i="106"/>
  <c r="A31" i="106"/>
  <c r="H31" i="106" s="1"/>
  <c r="C28" i="106"/>
  <c r="A28" i="106"/>
  <c r="G28" i="106" s="1"/>
  <c r="C25" i="106"/>
  <c r="F25" i="106" s="1"/>
  <c r="F39" i="106" s="1"/>
  <c r="F51" i="106" s="1"/>
  <c r="E22" i="106"/>
  <c r="C18" i="106"/>
  <c r="A18" i="106"/>
  <c r="C15" i="106"/>
  <c r="A15" i="106"/>
  <c r="I15" i="106" s="1"/>
  <c r="C12" i="106"/>
  <c r="H12" i="106" s="1"/>
  <c r="G9" i="106"/>
  <c r="F9" i="106"/>
  <c r="L6" i="106"/>
  <c r="K6" i="106"/>
  <c r="J6" i="106"/>
  <c r="I6" i="106"/>
  <c r="H6" i="106"/>
  <c r="G6" i="106"/>
  <c r="F6" i="106"/>
  <c r="C47" i="106" s="1"/>
  <c r="K47" i="106" s="1"/>
  <c r="K51" i="106" s="1"/>
  <c r="F1" i="102"/>
  <c r="F1" i="101"/>
  <c r="B1" i="102"/>
  <c r="B1" i="101"/>
  <c r="B3" i="40"/>
  <c r="C5" i="2"/>
  <c r="C4" i="2"/>
  <c r="C3" i="2"/>
  <c r="I27" i="158" l="1"/>
  <c r="J22" i="2"/>
  <c r="I25" i="158"/>
  <c r="L68" i="106"/>
  <c r="B10" i="40"/>
  <c r="E10" i="40" s="1"/>
  <c r="L69" i="106"/>
  <c r="I29" i="116"/>
  <c r="E71" i="173"/>
  <c r="D25" i="158"/>
  <c r="F71" i="173"/>
  <c r="J18" i="173"/>
  <c r="J18" i="106"/>
  <c r="G71" i="173"/>
  <c r="I72" i="106"/>
  <c r="L65" i="106"/>
  <c r="L66" i="106"/>
  <c r="L70" i="106"/>
  <c r="J71" i="173"/>
  <c r="J37" i="106"/>
  <c r="L67" i="106"/>
  <c r="D29" i="158"/>
  <c r="K71" i="173"/>
  <c r="G72" i="106"/>
  <c r="J72" i="106"/>
  <c r="I15" i="173"/>
  <c r="H39" i="106"/>
  <c r="L66" i="173"/>
  <c r="C46" i="106"/>
  <c r="J46" i="106" s="1"/>
  <c r="J51" i="106" s="1"/>
  <c r="L64" i="106"/>
  <c r="N29" i="116"/>
  <c r="H71" i="173"/>
  <c r="K72" i="106"/>
  <c r="G39" i="106"/>
  <c r="E72" i="106"/>
  <c r="F72" i="106"/>
  <c r="I31" i="158"/>
  <c r="N25" i="112"/>
  <c r="I23" i="158"/>
  <c r="I34" i="106"/>
  <c r="H72" i="106"/>
  <c r="L71" i="106"/>
  <c r="I27" i="112"/>
  <c r="B16" i="40"/>
  <c r="K52" i="106"/>
  <c r="B11" i="40"/>
  <c r="I11" i="40" s="1"/>
  <c r="F52" i="106"/>
  <c r="C48" i="173"/>
  <c r="L48" i="173" s="1"/>
  <c r="L51" i="173" s="1"/>
  <c r="D31" i="158"/>
  <c r="C44" i="106"/>
  <c r="H44" i="106" s="1"/>
  <c r="N31" i="112"/>
  <c r="C45" i="173"/>
  <c r="I45" i="173" s="1"/>
  <c r="I51" i="173" s="1"/>
  <c r="E14" i="40" s="1"/>
  <c r="L65" i="173"/>
  <c r="C47" i="173"/>
  <c r="K47" i="173" s="1"/>
  <c r="K51" i="173" s="1"/>
  <c r="E16" i="40" s="1"/>
  <c r="I10" i="40"/>
  <c r="C45" i="106"/>
  <c r="I45" i="106" s="1"/>
  <c r="I51" i="106" s="1"/>
  <c r="N25" i="116"/>
  <c r="D25" i="112"/>
  <c r="C44" i="173"/>
  <c r="H44" i="173" s="1"/>
  <c r="C43" i="173"/>
  <c r="G43" i="173" s="1"/>
  <c r="N23" i="112"/>
  <c r="D23" i="158"/>
  <c r="J51" i="173"/>
  <c r="E15" i="40" s="1"/>
  <c r="B9" i="40"/>
  <c r="C48" i="106"/>
  <c r="L48" i="106" s="1"/>
  <c r="L51" i="106" s="1"/>
  <c r="C43" i="106"/>
  <c r="G43" i="106" s="1"/>
  <c r="G51" i="106" s="1"/>
  <c r="N29" i="112"/>
  <c r="J44" i="2"/>
  <c r="I31" i="116"/>
  <c r="I23" i="116"/>
  <c r="D27" i="116"/>
  <c r="I27" i="116"/>
  <c r="D23" i="112"/>
  <c r="D29" i="112"/>
  <c r="N32" i="112"/>
  <c r="N34" i="112" s="1"/>
  <c r="N39" i="112" s="1"/>
  <c r="K103" i="141"/>
  <c r="L103" i="141" s="1"/>
  <c r="AY103" i="141" s="1"/>
  <c r="K82" i="165"/>
  <c r="D31" i="116"/>
  <c r="N31" i="116"/>
  <c r="D23" i="116"/>
  <c r="N27" i="116"/>
  <c r="D29" i="116"/>
  <c r="N25" i="158"/>
  <c r="N23" i="158"/>
  <c r="N31" i="158"/>
  <c r="N27" i="158"/>
  <c r="D31" i="112"/>
  <c r="I29" i="112"/>
  <c r="I25" i="112"/>
  <c r="I23" i="112"/>
  <c r="X7" i="139"/>
  <c r="K12" i="163"/>
  <c r="K105" i="165"/>
  <c r="K113" i="165"/>
  <c r="K66" i="141"/>
  <c r="L66" i="141" s="1"/>
  <c r="AY66" i="141" s="1"/>
  <c r="K23" i="141"/>
  <c r="L23" i="141" s="1"/>
  <c r="AY23" i="141" s="1"/>
  <c r="H131" i="141"/>
  <c r="H119" i="141"/>
  <c r="K87" i="141"/>
  <c r="L87" i="141" s="1"/>
  <c r="AY87" i="141" s="1"/>
  <c r="H45" i="141"/>
  <c r="H111" i="141"/>
  <c r="H77" i="141"/>
  <c r="K34" i="141"/>
  <c r="L34" i="141" s="1"/>
  <c r="AY34" i="141" s="1"/>
  <c r="H127" i="141"/>
  <c r="K96" i="141"/>
  <c r="L96" i="141" s="1"/>
  <c r="AY96" i="141" s="1"/>
  <c r="K55" i="141"/>
  <c r="L55" i="141" s="1"/>
  <c r="AY55" i="141" s="1"/>
  <c r="H13" i="141"/>
  <c r="K133" i="141"/>
  <c r="L133" i="141" s="1"/>
  <c r="AY133" i="141" s="1"/>
  <c r="K129" i="141"/>
  <c r="L129" i="141" s="1"/>
  <c r="AY129" i="141" s="1"/>
  <c r="H125" i="141"/>
  <c r="H117" i="141"/>
  <c r="H109" i="141"/>
  <c r="K102" i="141"/>
  <c r="L102" i="141" s="1"/>
  <c r="AY102" i="141" s="1"/>
  <c r="K94" i="141"/>
  <c r="L94" i="141" s="1"/>
  <c r="AY94" i="141" s="1"/>
  <c r="H85" i="141"/>
  <c r="K74" i="141"/>
  <c r="L74" i="141" s="1"/>
  <c r="AY74" i="141" s="1"/>
  <c r="K63" i="141"/>
  <c r="L63" i="141" s="1"/>
  <c r="AY63" i="141" s="1"/>
  <c r="H53" i="141"/>
  <c r="K42" i="141"/>
  <c r="L42" i="141" s="1"/>
  <c r="AY42" i="141" s="1"/>
  <c r="K31" i="141"/>
  <c r="L31" i="141" s="1"/>
  <c r="AY31" i="141" s="1"/>
  <c r="H21" i="141"/>
  <c r="K10" i="141"/>
  <c r="L10" i="141" s="1"/>
  <c r="AY10" i="141" s="1"/>
  <c r="H133" i="141"/>
  <c r="I133" i="141" s="1"/>
  <c r="J133" i="141" s="1"/>
  <c r="H129" i="141"/>
  <c r="H123" i="141"/>
  <c r="H115" i="141"/>
  <c r="H107" i="141"/>
  <c r="K100" i="141"/>
  <c r="L100" i="141" s="1"/>
  <c r="AY100" i="141" s="1"/>
  <c r="K92" i="141"/>
  <c r="L92" i="141" s="1"/>
  <c r="AY92" i="141" s="1"/>
  <c r="K82" i="141"/>
  <c r="L82" i="141" s="1"/>
  <c r="AY82" i="141" s="1"/>
  <c r="K71" i="141"/>
  <c r="L71" i="141" s="1"/>
  <c r="AY71" i="141" s="1"/>
  <c r="H61" i="141"/>
  <c r="K50" i="141"/>
  <c r="L50" i="141" s="1"/>
  <c r="AY50" i="141" s="1"/>
  <c r="K39" i="141"/>
  <c r="L39" i="141" s="1"/>
  <c r="AY39" i="141" s="1"/>
  <c r="H29" i="141"/>
  <c r="I29" i="141" s="1"/>
  <c r="J29" i="141" s="1"/>
  <c r="K18" i="141"/>
  <c r="L18" i="141" s="1"/>
  <c r="AY18" i="141" s="1"/>
  <c r="K131" i="141"/>
  <c r="L131" i="141" s="1"/>
  <c r="AY131" i="141" s="1"/>
  <c r="K127" i="141"/>
  <c r="L127" i="141" s="1"/>
  <c r="AY127" i="141" s="1"/>
  <c r="H121" i="141"/>
  <c r="H113" i="141"/>
  <c r="H105" i="141"/>
  <c r="K98" i="141"/>
  <c r="L98" i="141" s="1"/>
  <c r="AY98" i="141" s="1"/>
  <c r="K90" i="141"/>
  <c r="L90" i="141" s="1"/>
  <c r="AY90" i="141" s="1"/>
  <c r="K79" i="141"/>
  <c r="L79" i="141" s="1"/>
  <c r="AY79" i="141" s="1"/>
  <c r="H69" i="141"/>
  <c r="K58" i="141"/>
  <c r="L58" i="141" s="1"/>
  <c r="AY58" i="141" s="1"/>
  <c r="K47" i="141"/>
  <c r="L47" i="141" s="1"/>
  <c r="AY47" i="141" s="1"/>
  <c r="H37" i="141"/>
  <c r="K26" i="141"/>
  <c r="L26" i="141" s="1"/>
  <c r="AY26" i="141" s="1"/>
  <c r="K15" i="141"/>
  <c r="L15" i="141" s="1"/>
  <c r="AY15" i="141" s="1"/>
  <c r="H53" i="139"/>
  <c r="I53" i="139" s="1"/>
  <c r="J53" i="139" s="1"/>
  <c r="K61" i="139"/>
  <c r="L61" i="139" s="1"/>
  <c r="AY61" i="139" s="1"/>
  <c r="H51" i="139"/>
  <c r="I51" i="139" s="1"/>
  <c r="J51" i="139" s="1"/>
  <c r="H17" i="139"/>
  <c r="I17" i="139" s="1"/>
  <c r="J17" i="139" s="1"/>
  <c r="H86" i="139"/>
  <c r="I86" i="139" s="1"/>
  <c r="J86" i="139" s="1"/>
  <c r="H70" i="139"/>
  <c r="I70" i="139" s="1"/>
  <c r="J70" i="139" s="1"/>
  <c r="H42" i="139"/>
  <c r="I42" i="139" s="1"/>
  <c r="J42" i="139" s="1"/>
  <c r="H9" i="139"/>
  <c r="I9" i="139" s="1"/>
  <c r="J9" i="139" s="1"/>
  <c r="H84" i="139"/>
  <c r="I84" i="139" s="1"/>
  <c r="J84" i="139" s="1"/>
  <c r="H68" i="139"/>
  <c r="I68" i="139" s="1"/>
  <c r="J68" i="139" s="1"/>
  <c r="K33" i="139"/>
  <c r="L33" i="139" s="1"/>
  <c r="AY33" i="139" s="1"/>
  <c r="H76" i="139"/>
  <c r="I76" i="139" s="1"/>
  <c r="J76" i="139" s="1"/>
  <c r="H78" i="139"/>
  <c r="I78" i="139" s="1"/>
  <c r="J78" i="139" s="1"/>
  <c r="H59" i="139"/>
  <c r="I59" i="139" s="1"/>
  <c r="J59" i="139" s="1"/>
  <c r="H25" i="139"/>
  <c r="I25" i="139" s="1"/>
  <c r="J25" i="139" s="1"/>
  <c r="H82" i="139"/>
  <c r="I82" i="139" s="1"/>
  <c r="J82" i="139" s="1"/>
  <c r="H74" i="139"/>
  <c r="I74" i="139" s="1"/>
  <c r="J74" i="139" s="1"/>
  <c r="K65" i="139"/>
  <c r="L65" i="139" s="1"/>
  <c r="AY65" i="139" s="1"/>
  <c r="H57" i="139"/>
  <c r="I57" i="139" s="1"/>
  <c r="J57" i="139" s="1"/>
  <c r="H49" i="139"/>
  <c r="I49" i="139" s="1"/>
  <c r="J49" i="139" s="1"/>
  <c r="H40" i="139"/>
  <c r="I40" i="139" s="1"/>
  <c r="J40" i="139" s="1"/>
  <c r="K31" i="139"/>
  <c r="L31" i="139" s="1"/>
  <c r="AY31" i="139" s="1"/>
  <c r="H23" i="139"/>
  <c r="I23" i="139" s="1"/>
  <c r="J23" i="139" s="1"/>
  <c r="H15" i="139"/>
  <c r="I15" i="139" s="1"/>
  <c r="J15" i="139" s="1"/>
  <c r="K76" i="139"/>
  <c r="L76" i="139" s="1"/>
  <c r="AY76" i="139" s="1"/>
  <c r="K78" i="139"/>
  <c r="L78" i="139" s="1"/>
  <c r="AY78" i="139" s="1"/>
  <c r="K80" i="139"/>
  <c r="L80" i="139" s="1"/>
  <c r="AY80" i="139" s="1"/>
  <c r="K82" i="139"/>
  <c r="L82" i="139" s="1"/>
  <c r="AY82" i="139" s="1"/>
  <c r="K84" i="139"/>
  <c r="L84" i="139" s="1"/>
  <c r="AY84" i="139" s="1"/>
  <c r="K86" i="139"/>
  <c r="L86" i="139" s="1"/>
  <c r="AY86" i="139" s="1"/>
  <c r="H80" i="139"/>
  <c r="I80" i="139" s="1"/>
  <c r="J80" i="139" s="1"/>
  <c r="H72" i="139"/>
  <c r="I72" i="139" s="1"/>
  <c r="J72" i="139" s="1"/>
  <c r="K63" i="139"/>
  <c r="L63" i="139" s="1"/>
  <c r="AY63" i="139" s="1"/>
  <c r="H55" i="139"/>
  <c r="I55" i="139" s="1"/>
  <c r="J55" i="139" s="1"/>
  <c r="H47" i="139"/>
  <c r="I47" i="139" s="1"/>
  <c r="J47" i="139" s="1"/>
  <c r="H38" i="139"/>
  <c r="I38" i="139" s="1"/>
  <c r="J38" i="139" s="1"/>
  <c r="H29" i="139"/>
  <c r="I29" i="139" s="1"/>
  <c r="J29" i="139" s="1"/>
  <c r="H21" i="139"/>
  <c r="I21" i="139" s="1"/>
  <c r="J21" i="139" s="1"/>
  <c r="H13" i="139"/>
  <c r="I13" i="139" s="1"/>
  <c r="J13" i="139" s="1"/>
  <c r="H45" i="139"/>
  <c r="I45" i="139" s="1"/>
  <c r="J45" i="139" s="1"/>
  <c r="H36" i="139"/>
  <c r="I36" i="139" s="1"/>
  <c r="J36" i="139" s="1"/>
  <c r="H27" i="139"/>
  <c r="I27" i="139" s="1"/>
  <c r="J27" i="139" s="1"/>
  <c r="H19" i="139"/>
  <c r="I19" i="139" s="1"/>
  <c r="J19" i="139" s="1"/>
  <c r="H11" i="139"/>
  <c r="I11" i="139" s="1"/>
  <c r="J11" i="139" s="1"/>
  <c r="K87" i="139"/>
  <c r="L87" i="139" s="1"/>
  <c r="AY87" i="139" s="1"/>
  <c r="K85" i="139"/>
  <c r="L85" i="139" s="1"/>
  <c r="AY85" i="139" s="1"/>
  <c r="K83" i="139"/>
  <c r="L83" i="139" s="1"/>
  <c r="AY83" i="139" s="1"/>
  <c r="K81" i="139"/>
  <c r="L81" i="139" s="1"/>
  <c r="AY81" i="139" s="1"/>
  <c r="K79" i="139"/>
  <c r="L79" i="139" s="1"/>
  <c r="AY79" i="139" s="1"/>
  <c r="K77" i="139"/>
  <c r="L77" i="139" s="1"/>
  <c r="AY77" i="139" s="1"/>
  <c r="K75" i="139"/>
  <c r="L75" i="139" s="1"/>
  <c r="AY75" i="139" s="1"/>
  <c r="K73" i="139"/>
  <c r="L73" i="139" s="1"/>
  <c r="AY73" i="139" s="1"/>
  <c r="K71" i="139"/>
  <c r="L71" i="139" s="1"/>
  <c r="AY71" i="139" s="1"/>
  <c r="K69" i="139"/>
  <c r="L69" i="139" s="1"/>
  <c r="AY69" i="139" s="1"/>
  <c r="H67" i="139"/>
  <c r="I67" i="139" s="1"/>
  <c r="J67" i="139" s="1"/>
  <c r="H65" i="139"/>
  <c r="I65" i="139" s="1"/>
  <c r="J65" i="139" s="1"/>
  <c r="H63" i="139"/>
  <c r="I63" i="139" s="1"/>
  <c r="J63" i="139" s="1"/>
  <c r="H61" i="139"/>
  <c r="I61" i="139" s="1"/>
  <c r="J61" i="139" s="1"/>
  <c r="K58" i="139"/>
  <c r="L58" i="139" s="1"/>
  <c r="AY58" i="139" s="1"/>
  <c r="K56" i="139"/>
  <c r="L56" i="139" s="1"/>
  <c r="AY56" i="139" s="1"/>
  <c r="K54" i="139"/>
  <c r="L54" i="139" s="1"/>
  <c r="AY54" i="139" s="1"/>
  <c r="K52" i="139"/>
  <c r="L52" i="139" s="1"/>
  <c r="AY52" i="139" s="1"/>
  <c r="K50" i="139"/>
  <c r="L50" i="139" s="1"/>
  <c r="AY50" i="139" s="1"/>
  <c r="K48" i="139"/>
  <c r="L48" i="139" s="1"/>
  <c r="AY48" i="139" s="1"/>
  <c r="K46" i="139"/>
  <c r="L46" i="139" s="1"/>
  <c r="AY46" i="139" s="1"/>
  <c r="H44" i="139"/>
  <c r="I44" i="139" s="1"/>
  <c r="J44" i="139" s="1"/>
  <c r="K41" i="139"/>
  <c r="L41" i="139" s="1"/>
  <c r="AY41" i="139" s="1"/>
  <c r="K39" i="139"/>
  <c r="L39" i="139" s="1"/>
  <c r="AY39" i="139" s="1"/>
  <c r="K37" i="139"/>
  <c r="L37" i="139" s="1"/>
  <c r="AY37" i="139" s="1"/>
  <c r="H35" i="139"/>
  <c r="I35" i="139" s="1"/>
  <c r="J35" i="139" s="1"/>
  <c r="H33" i="139"/>
  <c r="I33" i="139" s="1"/>
  <c r="J33" i="139" s="1"/>
  <c r="H31" i="139"/>
  <c r="I31" i="139" s="1"/>
  <c r="J31" i="139" s="1"/>
  <c r="K28" i="139"/>
  <c r="L28" i="139" s="1"/>
  <c r="K26" i="139"/>
  <c r="L26" i="139" s="1"/>
  <c r="AY26" i="139" s="1"/>
  <c r="K24" i="139"/>
  <c r="L24" i="139" s="1"/>
  <c r="AY24" i="139" s="1"/>
  <c r="K22" i="139"/>
  <c r="L22" i="139" s="1"/>
  <c r="AY22" i="139" s="1"/>
  <c r="K20" i="139"/>
  <c r="L20" i="139" s="1"/>
  <c r="AY20" i="139" s="1"/>
  <c r="K18" i="139"/>
  <c r="L18" i="139" s="1"/>
  <c r="AY18" i="139" s="1"/>
  <c r="K16" i="139"/>
  <c r="L16" i="139" s="1"/>
  <c r="AY16" i="139" s="1"/>
  <c r="K14" i="139"/>
  <c r="L14" i="139" s="1"/>
  <c r="AY14" i="139" s="1"/>
  <c r="K12" i="139"/>
  <c r="L12" i="139" s="1"/>
  <c r="AY12" i="139" s="1"/>
  <c r="K10" i="139"/>
  <c r="L10" i="139" s="1"/>
  <c r="AY10" i="139" s="1"/>
  <c r="K8" i="139"/>
  <c r="L8" i="139" s="1"/>
  <c r="AY8" i="139" s="1"/>
  <c r="H87" i="139"/>
  <c r="I87" i="139" s="1"/>
  <c r="J87" i="139" s="1"/>
  <c r="H85" i="139"/>
  <c r="I85" i="139" s="1"/>
  <c r="J85" i="139" s="1"/>
  <c r="H83" i="139"/>
  <c r="I83" i="139" s="1"/>
  <c r="J83" i="139" s="1"/>
  <c r="H81" i="139"/>
  <c r="I81" i="139" s="1"/>
  <c r="J81" i="139" s="1"/>
  <c r="H79" i="139"/>
  <c r="I79" i="139" s="1"/>
  <c r="J79" i="139" s="1"/>
  <c r="H77" i="139"/>
  <c r="I77" i="139" s="1"/>
  <c r="J77" i="139" s="1"/>
  <c r="H75" i="139"/>
  <c r="I75" i="139" s="1"/>
  <c r="J75" i="139" s="1"/>
  <c r="H73" i="139"/>
  <c r="I73" i="139" s="1"/>
  <c r="J73" i="139" s="1"/>
  <c r="H71" i="139"/>
  <c r="I71" i="139" s="1"/>
  <c r="J71" i="139" s="1"/>
  <c r="H69" i="139"/>
  <c r="I69" i="139" s="1"/>
  <c r="J69" i="139" s="1"/>
  <c r="K66" i="139"/>
  <c r="L66" i="139" s="1"/>
  <c r="AY66" i="139" s="1"/>
  <c r="K64" i="139"/>
  <c r="L64" i="139" s="1"/>
  <c r="AY64" i="139" s="1"/>
  <c r="K62" i="139"/>
  <c r="L62" i="139" s="1"/>
  <c r="AY62" i="139" s="1"/>
  <c r="H60" i="139"/>
  <c r="I60" i="139" s="1"/>
  <c r="J60" i="139" s="1"/>
  <c r="H58" i="139"/>
  <c r="I58" i="139" s="1"/>
  <c r="J58" i="139" s="1"/>
  <c r="H56" i="139"/>
  <c r="I56" i="139" s="1"/>
  <c r="J56" i="139" s="1"/>
  <c r="H54" i="139"/>
  <c r="I54" i="139" s="1"/>
  <c r="J54" i="139" s="1"/>
  <c r="H52" i="139"/>
  <c r="I52" i="139" s="1"/>
  <c r="J52" i="139" s="1"/>
  <c r="H50" i="139"/>
  <c r="I50" i="139" s="1"/>
  <c r="J50" i="139" s="1"/>
  <c r="H48" i="139"/>
  <c r="I48" i="139" s="1"/>
  <c r="J48" i="139" s="1"/>
  <c r="H46" i="139"/>
  <c r="I46" i="139" s="1"/>
  <c r="J46" i="139" s="1"/>
  <c r="H43" i="139"/>
  <c r="I43" i="139" s="1"/>
  <c r="J43" i="139" s="1"/>
  <c r="H41" i="139"/>
  <c r="I41" i="139" s="1"/>
  <c r="J41" i="139" s="1"/>
  <c r="H39" i="139"/>
  <c r="I39" i="139" s="1"/>
  <c r="J39" i="139" s="1"/>
  <c r="H37" i="139"/>
  <c r="I37" i="139" s="1"/>
  <c r="J37" i="139" s="1"/>
  <c r="K34" i="139"/>
  <c r="L34" i="139" s="1"/>
  <c r="AY34" i="139" s="1"/>
  <c r="K32" i="139"/>
  <c r="L32" i="139" s="1"/>
  <c r="AY32" i="139" s="1"/>
  <c r="K30" i="139"/>
  <c r="L30" i="139" s="1"/>
  <c r="AY30" i="139" s="1"/>
  <c r="H28" i="139"/>
  <c r="I28" i="139" s="1"/>
  <c r="J28" i="139" s="1"/>
  <c r="H26" i="139"/>
  <c r="I26" i="139" s="1"/>
  <c r="J26" i="139" s="1"/>
  <c r="H24" i="139"/>
  <c r="I24" i="139" s="1"/>
  <c r="J24" i="139" s="1"/>
  <c r="H22" i="139"/>
  <c r="I22" i="139" s="1"/>
  <c r="J22" i="139" s="1"/>
  <c r="H20" i="139"/>
  <c r="I20" i="139" s="1"/>
  <c r="J20" i="139" s="1"/>
  <c r="H18" i="139"/>
  <c r="I18" i="139" s="1"/>
  <c r="J18" i="139" s="1"/>
  <c r="H16" i="139"/>
  <c r="I16" i="139" s="1"/>
  <c r="J16" i="139" s="1"/>
  <c r="H14" i="139"/>
  <c r="I14" i="139" s="1"/>
  <c r="J14" i="139" s="1"/>
  <c r="H12" i="139"/>
  <c r="I12" i="139" s="1"/>
  <c r="J12" i="139" s="1"/>
  <c r="H10" i="139"/>
  <c r="I10" i="139" s="1"/>
  <c r="J10" i="139" s="1"/>
  <c r="H8" i="139"/>
  <c r="I8" i="139" s="1"/>
  <c r="J8" i="139" s="1"/>
  <c r="K29" i="139"/>
  <c r="L29" i="139" s="1"/>
  <c r="AY29" i="139" s="1"/>
  <c r="K74" i="139"/>
  <c r="L74" i="139" s="1"/>
  <c r="AY74" i="139" s="1"/>
  <c r="K72" i="139"/>
  <c r="L72" i="139" s="1"/>
  <c r="AY72" i="139" s="1"/>
  <c r="K70" i="139"/>
  <c r="L70" i="139" s="1"/>
  <c r="AY70" i="139" s="1"/>
  <c r="K68" i="139"/>
  <c r="L68" i="139" s="1"/>
  <c r="AY68" i="139" s="1"/>
  <c r="H66" i="139"/>
  <c r="I66" i="139" s="1"/>
  <c r="J66" i="139" s="1"/>
  <c r="H64" i="139"/>
  <c r="I64" i="139" s="1"/>
  <c r="J64" i="139" s="1"/>
  <c r="H62" i="139"/>
  <c r="I62" i="139" s="1"/>
  <c r="J62" i="139" s="1"/>
  <c r="K59" i="139"/>
  <c r="L59" i="139" s="1"/>
  <c r="AY59" i="139" s="1"/>
  <c r="K57" i="139"/>
  <c r="L57" i="139" s="1"/>
  <c r="AY57" i="139" s="1"/>
  <c r="K55" i="139"/>
  <c r="L55" i="139" s="1"/>
  <c r="AY55" i="139" s="1"/>
  <c r="K53" i="139"/>
  <c r="L53" i="139" s="1"/>
  <c r="AY53" i="139" s="1"/>
  <c r="K51" i="139"/>
  <c r="L51" i="139" s="1"/>
  <c r="AY51" i="139" s="1"/>
  <c r="K49" i="139"/>
  <c r="L49" i="139" s="1"/>
  <c r="AY49" i="139" s="1"/>
  <c r="K47" i="139"/>
  <c r="L47" i="139" s="1"/>
  <c r="AY47" i="139" s="1"/>
  <c r="K45" i="139"/>
  <c r="L45" i="139" s="1"/>
  <c r="AY45" i="139" s="1"/>
  <c r="K42" i="139"/>
  <c r="L42" i="139" s="1"/>
  <c r="AY42" i="139" s="1"/>
  <c r="K40" i="139"/>
  <c r="L40" i="139" s="1"/>
  <c r="AY40" i="139" s="1"/>
  <c r="K38" i="139"/>
  <c r="L38" i="139" s="1"/>
  <c r="AY38" i="139" s="1"/>
  <c r="K36" i="139"/>
  <c r="L36" i="139" s="1"/>
  <c r="AY36" i="139" s="1"/>
  <c r="H34" i="139"/>
  <c r="I34" i="139" s="1"/>
  <c r="J34" i="139" s="1"/>
  <c r="H32" i="139"/>
  <c r="I32" i="139" s="1"/>
  <c r="J32" i="139" s="1"/>
  <c r="H30" i="139"/>
  <c r="I30" i="139" s="1"/>
  <c r="J30" i="139" s="1"/>
  <c r="K27" i="139"/>
  <c r="L27" i="139" s="1"/>
  <c r="AY27" i="139" s="1"/>
  <c r="K25" i="139"/>
  <c r="L25" i="139" s="1"/>
  <c r="AY25" i="139" s="1"/>
  <c r="K23" i="139"/>
  <c r="L23" i="139" s="1"/>
  <c r="AY23" i="139" s="1"/>
  <c r="K21" i="139"/>
  <c r="L21" i="139" s="1"/>
  <c r="AY21" i="139" s="1"/>
  <c r="K19" i="139"/>
  <c r="L19" i="139" s="1"/>
  <c r="AY19" i="139" s="1"/>
  <c r="K17" i="139"/>
  <c r="L17" i="139" s="1"/>
  <c r="AY17" i="139" s="1"/>
  <c r="K15" i="139"/>
  <c r="L15" i="139" s="1"/>
  <c r="AY15" i="139" s="1"/>
  <c r="K13" i="139"/>
  <c r="L13" i="139" s="1"/>
  <c r="AY13" i="139" s="1"/>
  <c r="K11" i="139"/>
  <c r="L11" i="139" s="1"/>
  <c r="AY11" i="139" s="1"/>
  <c r="K9" i="139"/>
  <c r="L9" i="139" s="1"/>
  <c r="AY9" i="139" s="1"/>
  <c r="H9" i="141"/>
  <c r="I9" i="141" s="1"/>
  <c r="J9" i="141" s="1"/>
  <c r="K11" i="141"/>
  <c r="L11" i="141" s="1"/>
  <c r="AY11" i="141" s="1"/>
  <c r="K14" i="141"/>
  <c r="L14" i="141" s="1"/>
  <c r="AY14" i="141" s="1"/>
  <c r="H17" i="141"/>
  <c r="K19" i="141"/>
  <c r="L19" i="141" s="1"/>
  <c r="AY19" i="141" s="1"/>
  <c r="K22" i="141"/>
  <c r="L22" i="141" s="1"/>
  <c r="AY22" i="141" s="1"/>
  <c r="H25" i="141"/>
  <c r="I25" i="141" s="1"/>
  <c r="J25" i="141" s="1"/>
  <c r="K27" i="141"/>
  <c r="L27" i="141" s="1"/>
  <c r="AY27" i="141" s="1"/>
  <c r="K30" i="141"/>
  <c r="L30" i="141" s="1"/>
  <c r="AY30" i="141" s="1"/>
  <c r="H33" i="141"/>
  <c r="K35" i="141"/>
  <c r="L35" i="141" s="1"/>
  <c r="AY35" i="141" s="1"/>
  <c r="K38" i="141"/>
  <c r="L38" i="141" s="1"/>
  <c r="AY38" i="141" s="1"/>
  <c r="H41" i="141"/>
  <c r="K43" i="141"/>
  <c r="L43" i="141" s="1"/>
  <c r="AY43" i="141" s="1"/>
  <c r="K46" i="141"/>
  <c r="L46" i="141" s="1"/>
  <c r="AY46" i="141" s="1"/>
  <c r="H49" i="141"/>
  <c r="K51" i="141"/>
  <c r="L51" i="141" s="1"/>
  <c r="AY51" i="141" s="1"/>
  <c r="K54" i="141"/>
  <c r="L54" i="141" s="1"/>
  <c r="AY54" i="141" s="1"/>
  <c r="H57" i="141"/>
  <c r="K59" i="141"/>
  <c r="L59" i="141" s="1"/>
  <c r="AY59" i="141" s="1"/>
  <c r="K62" i="141"/>
  <c r="L62" i="141" s="1"/>
  <c r="AY62" i="141" s="1"/>
  <c r="H65" i="141"/>
  <c r="K67" i="141"/>
  <c r="L67" i="141" s="1"/>
  <c r="AY67" i="141" s="1"/>
  <c r="K70" i="141"/>
  <c r="L70" i="141" s="1"/>
  <c r="AY70" i="141" s="1"/>
  <c r="H73" i="141"/>
  <c r="K75" i="141"/>
  <c r="L75" i="141" s="1"/>
  <c r="AY75" i="141" s="1"/>
  <c r="K78" i="141"/>
  <c r="L78" i="141" s="1"/>
  <c r="AY78" i="141" s="1"/>
  <c r="H81" i="141"/>
  <c r="K83" i="141"/>
  <c r="L83" i="141" s="1"/>
  <c r="AY83" i="141" s="1"/>
  <c r="K86" i="141"/>
  <c r="L86" i="141" s="1"/>
  <c r="AY86" i="141" s="1"/>
  <c r="H89" i="141"/>
  <c r="K91" i="141"/>
  <c r="L91" i="141" s="1"/>
  <c r="AY91" i="141" s="1"/>
  <c r="K93" i="141"/>
  <c r="L93" i="141" s="1"/>
  <c r="AY93" i="141" s="1"/>
  <c r="K95" i="141"/>
  <c r="L95" i="141" s="1"/>
  <c r="AY95" i="141" s="1"/>
  <c r="K97" i="141"/>
  <c r="L97" i="141" s="1"/>
  <c r="AY97" i="141" s="1"/>
  <c r="K99" i="141"/>
  <c r="L99" i="141" s="1"/>
  <c r="AY99" i="141" s="1"/>
  <c r="K101" i="141"/>
  <c r="L101" i="141" s="1"/>
  <c r="AY101" i="141" s="1"/>
  <c r="H104" i="141"/>
  <c r="H106" i="141"/>
  <c r="H108" i="141"/>
  <c r="H110" i="141"/>
  <c r="H112" i="141"/>
  <c r="H114" i="141"/>
  <c r="H116" i="141"/>
  <c r="H118" i="141"/>
  <c r="H120" i="141"/>
  <c r="H122" i="141"/>
  <c r="H124" i="141"/>
  <c r="H126" i="141"/>
  <c r="H128" i="141"/>
  <c r="H130" i="141"/>
  <c r="H132" i="141"/>
  <c r="H134" i="141"/>
  <c r="K9" i="141"/>
  <c r="L9" i="141" s="1"/>
  <c r="AY9" i="141" s="1"/>
  <c r="K12" i="141"/>
  <c r="L12" i="141" s="1"/>
  <c r="AY12" i="141" s="1"/>
  <c r="H15" i="141"/>
  <c r="K17" i="141"/>
  <c r="L17" i="141" s="1"/>
  <c r="AY17" i="141" s="1"/>
  <c r="K20" i="141"/>
  <c r="L20" i="141" s="1"/>
  <c r="AY20" i="141" s="1"/>
  <c r="H23" i="141"/>
  <c r="K25" i="141"/>
  <c r="L25" i="141" s="1"/>
  <c r="AY25" i="141" s="1"/>
  <c r="K28" i="141"/>
  <c r="L28" i="141" s="1"/>
  <c r="AY28" i="141" s="1"/>
  <c r="H31" i="141"/>
  <c r="K33" i="141"/>
  <c r="L33" i="141" s="1"/>
  <c r="AY33" i="141" s="1"/>
  <c r="K36" i="141"/>
  <c r="L36" i="141" s="1"/>
  <c r="AY36" i="141" s="1"/>
  <c r="H39" i="141"/>
  <c r="K41" i="141"/>
  <c r="L41" i="141" s="1"/>
  <c r="AY41" i="141" s="1"/>
  <c r="K44" i="141"/>
  <c r="L44" i="141" s="1"/>
  <c r="AY44" i="141" s="1"/>
  <c r="H47" i="141"/>
  <c r="K49" i="141"/>
  <c r="L49" i="141" s="1"/>
  <c r="AY49" i="141" s="1"/>
  <c r="K52" i="141"/>
  <c r="L52" i="141" s="1"/>
  <c r="AY52" i="141" s="1"/>
  <c r="H55" i="141"/>
  <c r="K57" i="141"/>
  <c r="L57" i="141" s="1"/>
  <c r="AY57" i="141" s="1"/>
  <c r="K60" i="141"/>
  <c r="L60" i="141" s="1"/>
  <c r="AY60" i="141" s="1"/>
  <c r="H63" i="141"/>
  <c r="K65" i="141"/>
  <c r="L65" i="141" s="1"/>
  <c r="AY65" i="141" s="1"/>
  <c r="K68" i="141"/>
  <c r="L68" i="141" s="1"/>
  <c r="AY68" i="141" s="1"/>
  <c r="H71" i="141"/>
  <c r="K73" i="141"/>
  <c r="L73" i="141" s="1"/>
  <c r="AY73" i="141" s="1"/>
  <c r="K76" i="141"/>
  <c r="L76" i="141" s="1"/>
  <c r="AY76" i="141" s="1"/>
  <c r="H79" i="141"/>
  <c r="K81" i="141"/>
  <c r="L81" i="141" s="1"/>
  <c r="AY81" i="141" s="1"/>
  <c r="K84" i="141"/>
  <c r="L84" i="141" s="1"/>
  <c r="AY84" i="141" s="1"/>
  <c r="H87" i="141"/>
  <c r="K89" i="141"/>
  <c r="L89" i="141" s="1"/>
  <c r="AY89" i="141" s="1"/>
  <c r="H92" i="141"/>
  <c r="H94" i="141"/>
  <c r="H96" i="141"/>
  <c r="H98" i="141"/>
  <c r="H100" i="141"/>
  <c r="I100" i="141" s="1"/>
  <c r="J100" i="141" s="1"/>
  <c r="H102" i="141"/>
  <c r="K104" i="141"/>
  <c r="L104" i="141" s="1"/>
  <c r="AY104" i="141" s="1"/>
  <c r="K106" i="141"/>
  <c r="L106" i="141" s="1"/>
  <c r="AY106" i="141" s="1"/>
  <c r="K108" i="141"/>
  <c r="L108" i="141" s="1"/>
  <c r="AY108" i="141" s="1"/>
  <c r="K110" i="141"/>
  <c r="L110" i="141" s="1"/>
  <c r="AY110" i="141" s="1"/>
  <c r="K112" i="141"/>
  <c r="L112" i="141" s="1"/>
  <c r="AY112" i="141" s="1"/>
  <c r="K114" i="141"/>
  <c r="L114" i="141" s="1"/>
  <c r="AY114" i="141" s="1"/>
  <c r="K116" i="141"/>
  <c r="L116" i="141" s="1"/>
  <c r="AY116" i="141" s="1"/>
  <c r="K118" i="141"/>
  <c r="L118" i="141" s="1"/>
  <c r="AY118" i="141" s="1"/>
  <c r="K120" i="141"/>
  <c r="L120" i="141" s="1"/>
  <c r="AY120" i="141" s="1"/>
  <c r="K122" i="141"/>
  <c r="L122" i="141" s="1"/>
  <c r="AY122" i="141" s="1"/>
  <c r="K124" i="141"/>
  <c r="L124" i="141" s="1"/>
  <c r="AY124" i="141" s="1"/>
  <c r="K126" i="141"/>
  <c r="L126" i="141" s="1"/>
  <c r="AY126" i="141" s="1"/>
  <c r="K128" i="141"/>
  <c r="L128" i="141" s="1"/>
  <c r="AY128" i="141" s="1"/>
  <c r="K130" i="141"/>
  <c r="L130" i="141" s="1"/>
  <c r="AY130" i="141" s="1"/>
  <c r="K132" i="141"/>
  <c r="L132" i="141" s="1"/>
  <c r="AY132" i="141" s="1"/>
  <c r="K134" i="141"/>
  <c r="L134" i="141" s="1"/>
  <c r="AY134" i="141" s="1"/>
  <c r="K8" i="141"/>
  <c r="L8" i="141" s="1"/>
  <c r="AY8" i="141" s="1"/>
  <c r="H11" i="141"/>
  <c r="K13" i="141"/>
  <c r="L13" i="141" s="1"/>
  <c r="AY13" i="141" s="1"/>
  <c r="K16" i="141"/>
  <c r="L16" i="141" s="1"/>
  <c r="AY16" i="141" s="1"/>
  <c r="H19" i="141"/>
  <c r="K21" i="141"/>
  <c r="L21" i="141" s="1"/>
  <c r="AY21" i="141" s="1"/>
  <c r="K24" i="141"/>
  <c r="L24" i="141" s="1"/>
  <c r="AY24" i="141" s="1"/>
  <c r="H27" i="141"/>
  <c r="I27" i="141" s="1"/>
  <c r="J27" i="141" s="1"/>
  <c r="K29" i="141"/>
  <c r="L29" i="141" s="1"/>
  <c r="AY29" i="141" s="1"/>
  <c r="K32" i="141"/>
  <c r="L32" i="141" s="1"/>
  <c r="AY32" i="141" s="1"/>
  <c r="H35" i="141"/>
  <c r="I35" i="141" s="1"/>
  <c r="J35" i="141" s="1"/>
  <c r="K37" i="141"/>
  <c r="L37" i="141" s="1"/>
  <c r="AY37" i="141" s="1"/>
  <c r="K40" i="141"/>
  <c r="L40" i="141" s="1"/>
  <c r="AY40" i="141" s="1"/>
  <c r="H43" i="141"/>
  <c r="K45" i="141"/>
  <c r="L45" i="141" s="1"/>
  <c r="AY45" i="141" s="1"/>
  <c r="K48" i="141"/>
  <c r="L48" i="141" s="1"/>
  <c r="AY48" i="141" s="1"/>
  <c r="H51" i="141"/>
  <c r="K53" i="141"/>
  <c r="L53" i="141" s="1"/>
  <c r="AY53" i="141" s="1"/>
  <c r="K56" i="141"/>
  <c r="L56" i="141" s="1"/>
  <c r="AY56" i="141" s="1"/>
  <c r="H59" i="141"/>
  <c r="K61" i="141"/>
  <c r="L61" i="141" s="1"/>
  <c r="AY61" i="141" s="1"/>
  <c r="K64" i="141"/>
  <c r="L64" i="141" s="1"/>
  <c r="AY64" i="141" s="1"/>
  <c r="H67" i="141"/>
  <c r="K69" i="141"/>
  <c r="L69" i="141" s="1"/>
  <c r="AY69" i="141" s="1"/>
  <c r="K72" i="141"/>
  <c r="L72" i="141" s="1"/>
  <c r="AY72" i="141" s="1"/>
  <c r="H75" i="141"/>
  <c r="K77" i="141"/>
  <c r="L77" i="141" s="1"/>
  <c r="AY77" i="141" s="1"/>
  <c r="K80" i="141"/>
  <c r="L80" i="141" s="1"/>
  <c r="AY80" i="141" s="1"/>
  <c r="H83" i="141"/>
  <c r="K85" i="141"/>
  <c r="L85" i="141" s="1"/>
  <c r="AY85" i="141" s="1"/>
  <c r="K88" i="141"/>
  <c r="L88" i="141" s="1"/>
  <c r="AY88" i="141" s="1"/>
  <c r="H91" i="141"/>
  <c r="H93" i="141"/>
  <c r="H95" i="141"/>
  <c r="H97" i="141"/>
  <c r="H99" i="141"/>
  <c r="I99" i="141" s="1"/>
  <c r="J99" i="141" s="1"/>
  <c r="H101" i="141"/>
  <c r="K105" i="141"/>
  <c r="L105" i="141" s="1"/>
  <c r="AY105" i="141" s="1"/>
  <c r="K107" i="141"/>
  <c r="L107" i="141" s="1"/>
  <c r="AY107" i="141" s="1"/>
  <c r="K109" i="141"/>
  <c r="L109" i="141" s="1"/>
  <c r="AY109" i="141" s="1"/>
  <c r="K111" i="141"/>
  <c r="L111" i="141" s="1"/>
  <c r="AY111" i="141" s="1"/>
  <c r="K113" i="141"/>
  <c r="L113" i="141" s="1"/>
  <c r="AY113" i="141" s="1"/>
  <c r="K115" i="141"/>
  <c r="L115" i="141" s="1"/>
  <c r="AY115" i="141" s="1"/>
  <c r="K117" i="141"/>
  <c r="L117" i="141" s="1"/>
  <c r="AY117" i="141" s="1"/>
  <c r="K119" i="141"/>
  <c r="L119" i="141" s="1"/>
  <c r="AY119" i="141" s="1"/>
  <c r="K121" i="141"/>
  <c r="L121" i="141" s="1"/>
  <c r="AY121" i="141" s="1"/>
  <c r="K123" i="141"/>
  <c r="L123" i="141" s="1"/>
  <c r="AY123" i="141" s="1"/>
  <c r="K125" i="141"/>
  <c r="L125" i="141" s="1"/>
  <c r="AY125" i="141" s="1"/>
  <c r="K121" i="165"/>
  <c r="K130" i="165"/>
  <c r="K66" i="165"/>
  <c r="K74" i="165"/>
  <c r="H8" i="141"/>
  <c r="I8" i="141" s="1"/>
  <c r="J8" i="141" s="1"/>
  <c r="H10" i="141"/>
  <c r="H12" i="141"/>
  <c r="H14" i="141"/>
  <c r="H16" i="141"/>
  <c r="H18" i="141"/>
  <c r="I18" i="141" s="1"/>
  <c r="J18" i="141" s="1"/>
  <c r="H20" i="141"/>
  <c r="H22" i="141"/>
  <c r="I22" i="141" s="1"/>
  <c r="J22" i="141" s="1"/>
  <c r="H24" i="141"/>
  <c r="I24" i="141" s="1"/>
  <c r="J24" i="141" s="1"/>
  <c r="H26" i="141"/>
  <c r="H28" i="141"/>
  <c r="H30" i="141"/>
  <c r="I30" i="141" s="1"/>
  <c r="J30" i="141" s="1"/>
  <c r="H32" i="141"/>
  <c r="H34" i="141"/>
  <c r="H36" i="141"/>
  <c r="H38" i="141"/>
  <c r="H40" i="141"/>
  <c r="H42" i="141"/>
  <c r="H44" i="141"/>
  <c r="H46" i="141"/>
  <c r="H48" i="141"/>
  <c r="H50" i="141"/>
  <c r="H52" i="141"/>
  <c r="H54" i="141"/>
  <c r="H56" i="141"/>
  <c r="H58" i="141"/>
  <c r="H60" i="141"/>
  <c r="H62" i="141"/>
  <c r="H64" i="141"/>
  <c r="H66" i="141"/>
  <c r="H68" i="141"/>
  <c r="H70" i="141"/>
  <c r="H72" i="141"/>
  <c r="H74" i="141"/>
  <c r="H76" i="141"/>
  <c r="H78" i="141"/>
  <c r="H80" i="141"/>
  <c r="H82" i="141"/>
  <c r="H84" i="141"/>
  <c r="I84" i="141" s="1"/>
  <c r="J84" i="141" s="1"/>
  <c r="H86" i="141"/>
  <c r="H88" i="141"/>
  <c r="H90" i="141"/>
  <c r="H103" i="141"/>
  <c r="K120" i="165"/>
  <c r="K97" i="165"/>
  <c r="K128" i="165"/>
  <c r="K49" i="165"/>
  <c r="K65" i="165"/>
  <c r="K78" i="165"/>
  <c r="K70" i="165"/>
  <c r="K62" i="165"/>
  <c r="K116" i="165"/>
  <c r="K108" i="165"/>
  <c r="K92" i="165"/>
  <c r="K123" i="165"/>
  <c r="K101" i="165"/>
  <c r="K93" i="165"/>
  <c r="K58" i="165"/>
  <c r="K50" i="165"/>
  <c r="K18" i="165"/>
  <c r="K8" i="165"/>
  <c r="K129" i="165"/>
  <c r="K117" i="165"/>
  <c r="K106" i="165"/>
  <c r="K102" i="165"/>
  <c r="K86" i="165"/>
  <c r="K75" i="165"/>
  <c r="K67" i="165"/>
  <c r="K47" i="165"/>
  <c r="K36" i="165"/>
  <c r="K20" i="165"/>
  <c r="K12" i="165"/>
  <c r="K134" i="165"/>
  <c r="K126" i="165"/>
  <c r="K122" i="165"/>
  <c r="K103" i="165"/>
  <c r="K91" i="165"/>
  <c r="K84" i="165"/>
  <c r="K76" i="165"/>
  <c r="K68" i="165"/>
  <c r="K60" i="165"/>
  <c r="K52" i="165"/>
  <c r="K9" i="165"/>
  <c r="L110" i="165"/>
  <c r="M110" i="165" s="1"/>
  <c r="K91" i="140"/>
  <c r="H91" i="140"/>
  <c r="K60" i="139"/>
  <c r="L60" i="139" s="1"/>
  <c r="AY60" i="139" s="1"/>
  <c r="K44" i="139"/>
  <c r="L44" i="139" s="1"/>
  <c r="AY44" i="139" s="1"/>
  <c r="K67" i="139"/>
  <c r="L67" i="139" s="1"/>
  <c r="AY67" i="139" s="1"/>
  <c r="K43" i="139"/>
  <c r="L43" i="139" s="1"/>
  <c r="AY43" i="139" s="1"/>
  <c r="K35" i="139"/>
  <c r="L35" i="139" s="1"/>
  <c r="AY35" i="139" s="1"/>
  <c r="K10" i="165"/>
  <c r="K26" i="165"/>
  <c r="K34" i="165"/>
  <c r="K42" i="165"/>
  <c r="X7" i="141"/>
  <c r="Y6" i="141"/>
  <c r="H109" i="165"/>
  <c r="K109" i="165" s="1"/>
  <c r="G6" i="141"/>
  <c r="H85" i="165"/>
  <c r="K85" i="165" s="1"/>
  <c r="K20" i="163"/>
  <c r="Z6" i="139"/>
  <c r="Y7" i="139"/>
  <c r="K84" i="163"/>
  <c r="K76" i="163"/>
  <c r="K68" i="163"/>
  <c r="K60" i="163"/>
  <c r="K52" i="163"/>
  <c r="K44" i="163"/>
  <c r="K36" i="163"/>
  <c r="K8" i="163"/>
  <c r="H18" i="163"/>
  <c r="K18" i="163" s="1"/>
  <c r="G6" i="139"/>
  <c r="K24" i="163"/>
  <c r="K16" i="163"/>
  <c r="H29" i="163"/>
  <c r="K29" i="163" s="1"/>
  <c r="H28" i="163"/>
  <c r="K32" i="163"/>
  <c r="K80" i="163"/>
  <c r="K72" i="163"/>
  <c r="K64" i="163"/>
  <c r="K56" i="163"/>
  <c r="K48" i="163"/>
  <c r="K40" i="163"/>
  <c r="K15" i="165"/>
  <c r="K23" i="165"/>
  <c r="K31" i="165"/>
  <c r="K39" i="165"/>
  <c r="K55" i="165"/>
  <c r="K87" i="165"/>
  <c r="H44" i="165"/>
  <c r="K44" i="165" s="1"/>
  <c r="G5" i="141"/>
  <c r="K95" i="165"/>
  <c r="K111" i="165"/>
  <c r="K119" i="165"/>
  <c r="K127" i="165"/>
  <c r="K63" i="165"/>
  <c r="K71" i="165"/>
  <c r="K79" i="165"/>
  <c r="H35" i="163"/>
  <c r="K35" i="163" s="1"/>
  <c r="G5" i="139"/>
  <c r="K90" i="165"/>
  <c r="K94" i="165"/>
  <c r="K98" i="165"/>
  <c r="K110" i="165"/>
  <c r="K114" i="165"/>
  <c r="K118" i="165"/>
  <c r="K96" i="165"/>
  <c r="K104" i="165"/>
  <c r="K112" i="165"/>
  <c r="K85" i="163"/>
  <c r="K81" i="163"/>
  <c r="K77" i="163"/>
  <c r="K73" i="163"/>
  <c r="K69" i="163"/>
  <c r="K65" i="163"/>
  <c r="K61" i="163"/>
  <c r="K57" i="163"/>
  <c r="K53" i="163"/>
  <c r="K49" i="163"/>
  <c r="K45" i="163"/>
  <c r="K41" i="163"/>
  <c r="K37" i="163"/>
  <c r="K33" i="163"/>
  <c r="K25" i="163"/>
  <c r="K21" i="163"/>
  <c r="K17" i="163"/>
  <c r="K13" i="163"/>
  <c r="K86" i="163"/>
  <c r="K82" i="163"/>
  <c r="K78" i="163"/>
  <c r="K74" i="163"/>
  <c r="K70" i="163"/>
  <c r="K66" i="163"/>
  <c r="K62" i="163"/>
  <c r="K58" i="163"/>
  <c r="K54" i="163"/>
  <c r="K50" i="163"/>
  <c r="K46" i="163"/>
  <c r="K42" i="163"/>
  <c r="K38" i="163"/>
  <c r="K34" i="163"/>
  <c r="K30" i="163"/>
  <c r="K26" i="163"/>
  <c r="K22" i="163"/>
  <c r="K14" i="163"/>
  <c r="K10" i="163"/>
  <c r="K9" i="163"/>
  <c r="K87" i="163"/>
  <c r="K83" i="163"/>
  <c r="K79" i="163"/>
  <c r="K75" i="163"/>
  <c r="K71" i="163"/>
  <c r="K67" i="163"/>
  <c r="K63" i="163"/>
  <c r="K59" i="163"/>
  <c r="K55" i="163"/>
  <c r="K51" i="163"/>
  <c r="K47" i="163"/>
  <c r="K43" i="163"/>
  <c r="K39" i="163"/>
  <c r="K31" i="163"/>
  <c r="K27" i="163"/>
  <c r="K23" i="163"/>
  <c r="K19" i="163"/>
  <c r="K15" i="163"/>
  <c r="K11" i="163"/>
  <c r="K28" i="165"/>
  <c r="K100" i="165"/>
  <c r="K124" i="165"/>
  <c r="K132" i="165"/>
  <c r="K107" i="165"/>
  <c r="K131" i="165"/>
  <c r="K125" i="165"/>
  <c r="K61" i="165"/>
  <c r="K77" i="165"/>
  <c r="K133" i="165"/>
  <c r="K69" i="165"/>
  <c r="K13" i="165"/>
  <c r="K29" i="165"/>
  <c r="K53" i="165"/>
  <c r="K14" i="165"/>
  <c r="K22" i="165"/>
  <c r="K30" i="165"/>
  <c r="K38" i="165"/>
  <c r="K46" i="165"/>
  <c r="K54" i="165"/>
  <c r="K21" i="165"/>
  <c r="K37" i="165"/>
  <c r="K45" i="165"/>
  <c r="K11" i="165"/>
  <c r="K19" i="165"/>
  <c r="K27" i="165"/>
  <c r="K35" i="165"/>
  <c r="K43" i="165"/>
  <c r="K51" i="165"/>
  <c r="K59" i="165"/>
  <c r="K83" i="165"/>
  <c r="H135" i="142"/>
  <c r="K135" i="142"/>
  <c r="L78" i="163"/>
  <c r="M78" i="163" s="1"/>
  <c r="L47" i="163"/>
  <c r="M47" i="163" s="1"/>
  <c r="L60" i="163"/>
  <c r="M60" i="163" s="1"/>
  <c r="L71" i="163"/>
  <c r="M71" i="163" s="1"/>
  <c r="L39" i="163"/>
  <c r="M39" i="163" s="1"/>
  <c r="L10" i="163"/>
  <c r="M10" i="163" s="1"/>
  <c r="L11" i="163"/>
  <c r="M11" i="163" s="1"/>
  <c r="L12" i="163"/>
  <c r="M12" i="163" s="1"/>
  <c r="L13" i="163"/>
  <c r="M13" i="163" s="1"/>
  <c r="L14" i="163"/>
  <c r="M14" i="163" s="1"/>
  <c r="L15" i="163"/>
  <c r="M15" i="163" s="1"/>
  <c r="L16" i="163"/>
  <c r="M16" i="163" s="1"/>
  <c r="L17" i="163"/>
  <c r="M17" i="163" s="1"/>
  <c r="L18" i="163"/>
  <c r="L19" i="163"/>
  <c r="M19" i="163" s="1"/>
  <c r="L20" i="163"/>
  <c r="M20" i="163" s="1"/>
  <c r="L21" i="163"/>
  <c r="M21" i="163" s="1"/>
  <c r="L22" i="163"/>
  <c r="M22" i="163" s="1"/>
  <c r="L23" i="163"/>
  <c r="M23" i="163" s="1"/>
  <c r="L24" i="163"/>
  <c r="M24" i="163" s="1"/>
  <c r="L25" i="163"/>
  <c r="M25" i="163" s="1"/>
  <c r="L26" i="163"/>
  <c r="M26" i="163" s="1"/>
  <c r="L27" i="163"/>
  <c r="M27" i="163" s="1"/>
  <c r="L28" i="163"/>
  <c r="L33" i="163"/>
  <c r="M33" i="163" s="1"/>
  <c r="L41" i="163"/>
  <c r="M41" i="163" s="1"/>
  <c r="L49" i="163"/>
  <c r="M49" i="163" s="1"/>
  <c r="L57" i="163"/>
  <c r="M57" i="163" s="1"/>
  <c r="L65" i="163"/>
  <c r="M65" i="163" s="1"/>
  <c r="L76" i="163"/>
  <c r="M76" i="163" s="1"/>
  <c r="L30" i="163"/>
  <c r="M30" i="163" s="1"/>
  <c r="L38" i="163"/>
  <c r="M38" i="163" s="1"/>
  <c r="L46" i="163"/>
  <c r="M46" i="163" s="1"/>
  <c r="L54" i="163"/>
  <c r="M54" i="163" s="1"/>
  <c r="L62" i="163"/>
  <c r="M62" i="163" s="1"/>
  <c r="L70" i="163"/>
  <c r="M70" i="163" s="1"/>
  <c r="L75" i="163"/>
  <c r="M75" i="163" s="1"/>
  <c r="L9" i="163"/>
  <c r="M9" i="163" s="1"/>
  <c r="L35" i="163"/>
  <c r="L43" i="163"/>
  <c r="M43" i="163" s="1"/>
  <c r="L51" i="163"/>
  <c r="M51" i="163" s="1"/>
  <c r="L59" i="163"/>
  <c r="M59" i="163" s="1"/>
  <c r="L67" i="163"/>
  <c r="M67" i="163" s="1"/>
  <c r="L74" i="163"/>
  <c r="M74" i="163" s="1"/>
  <c r="L8" i="163"/>
  <c r="M8" i="163" s="1"/>
  <c r="L32" i="163"/>
  <c r="M32" i="163" s="1"/>
  <c r="L40" i="163"/>
  <c r="M40" i="163" s="1"/>
  <c r="L48" i="163"/>
  <c r="M48" i="163" s="1"/>
  <c r="L56" i="163"/>
  <c r="M56" i="163" s="1"/>
  <c r="L64" i="163"/>
  <c r="M64" i="163" s="1"/>
  <c r="L73" i="163"/>
  <c r="M73" i="163" s="1"/>
  <c r="L29" i="163"/>
  <c r="M29" i="163" s="1"/>
  <c r="L37" i="163"/>
  <c r="M37" i="163" s="1"/>
  <c r="L45" i="163"/>
  <c r="M45" i="163" s="1"/>
  <c r="L53" i="163"/>
  <c r="M53" i="163" s="1"/>
  <c r="L61" i="163"/>
  <c r="M61" i="163" s="1"/>
  <c r="L69" i="163"/>
  <c r="M69" i="163" s="1"/>
  <c r="L72" i="163"/>
  <c r="M72" i="163" s="1"/>
  <c r="L34" i="163"/>
  <c r="M34" i="163" s="1"/>
  <c r="L42" i="163"/>
  <c r="M42" i="163" s="1"/>
  <c r="L50" i="163"/>
  <c r="M50" i="163" s="1"/>
  <c r="L58" i="163"/>
  <c r="M58" i="163" s="1"/>
  <c r="L66" i="163"/>
  <c r="M66" i="163" s="1"/>
  <c r="L79" i="163"/>
  <c r="M79" i="163" s="1"/>
  <c r="L80" i="163"/>
  <c r="M80" i="163" s="1"/>
  <c r="L81" i="163"/>
  <c r="M81" i="163" s="1"/>
  <c r="L82" i="163"/>
  <c r="M82" i="163" s="1"/>
  <c r="L83" i="163"/>
  <c r="M83" i="163" s="1"/>
  <c r="L84" i="163"/>
  <c r="M84" i="163" s="1"/>
  <c r="L85" i="163"/>
  <c r="M85" i="163" s="1"/>
  <c r="L86" i="163"/>
  <c r="M86" i="163" s="1"/>
  <c r="L87" i="163"/>
  <c r="M87" i="163" s="1"/>
  <c r="L52" i="163"/>
  <c r="M52" i="163" s="1"/>
  <c r="L63" i="163"/>
  <c r="M63" i="163" s="1"/>
  <c r="L31" i="163"/>
  <c r="M31" i="163" s="1"/>
  <c r="L44" i="163"/>
  <c r="M44" i="163" s="1"/>
  <c r="L77" i="163"/>
  <c r="M77" i="163" s="1"/>
  <c r="L55" i="163"/>
  <c r="M55" i="163" s="1"/>
  <c r="L68" i="163"/>
  <c r="M68" i="163" s="1"/>
  <c r="L36" i="163"/>
  <c r="M36" i="163" s="1"/>
  <c r="L131" i="165"/>
  <c r="M131" i="165" s="1"/>
  <c r="L57" i="165"/>
  <c r="M57" i="165" s="1"/>
  <c r="L82" i="165"/>
  <c r="M82" i="165" s="1"/>
  <c r="L11" i="165"/>
  <c r="M11" i="165" s="1"/>
  <c r="L51" i="165"/>
  <c r="M51" i="165" s="1"/>
  <c r="L70" i="165"/>
  <c r="M70" i="165" s="1"/>
  <c r="L49" i="165"/>
  <c r="M49" i="165" s="1"/>
  <c r="L88" i="165"/>
  <c r="M88" i="165" s="1"/>
  <c r="L80" i="165"/>
  <c r="M80" i="165" s="1"/>
  <c r="L72" i="165"/>
  <c r="M72" i="165" s="1"/>
  <c r="L64" i="165"/>
  <c r="M64" i="165" s="1"/>
  <c r="L56" i="165"/>
  <c r="M56" i="165" s="1"/>
  <c r="L40" i="165"/>
  <c r="M40" i="165" s="1"/>
  <c r="L32" i="165"/>
  <c r="M32" i="165" s="1"/>
  <c r="L24" i="165"/>
  <c r="M24" i="165" s="1"/>
  <c r="L16" i="165"/>
  <c r="M16" i="165" s="1"/>
  <c r="L34" i="165"/>
  <c r="M34" i="165" s="1"/>
  <c r="L21" i="165"/>
  <c r="M21" i="165" s="1"/>
  <c r="L108" i="165"/>
  <c r="M108" i="165" s="1"/>
  <c r="L13" i="165"/>
  <c r="M13" i="165" s="1"/>
  <c r="L121" i="165"/>
  <c r="M121" i="165" s="1"/>
  <c r="L44" i="165"/>
  <c r="L113" i="165"/>
  <c r="M113" i="165" s="1"/>
  <c r="L28" i="165"/>
  <c r="M28" i="165" s="1"/>
  <c r="L118" i="165"/>
  <c r="M118" i="165" s="1"/>
  <c r="L89" i="165"/>
  <c r="M89" i="165" s="1"/>
  <c r="L107" i="165"/>
  <c r="M107" i="165" s="1"/>
  <c r="L103" i="165"/>
  <c r="M103" i="165" s="1"/>
  <c r="L81" i="165"/>
  <c r="M81" i="165" s="1"/>
  <c r="L35" i="165"/>
  <c r="M35" i="165" s="1"/>
  <c r="L91" i="165"/>
  <c r="M91" i="165" s="1"/>
  <c r="L106" i="165"/>
  <c r="M106" i="165" s="1"/>
  <c r="L66" i="165"/>
  <c r="M66" i="165" s="1"/>
  <c r="L109" i="165"/>
  <c r="M109" i="165" s="1"/>
  <c r="L77" i="165"/>
  <c r="M77" i="165" s="1"/>
  <c r="L45" i="165"/>
  <c r="M45" i="165" s="1"/>
  <c r="L20" i="165"/>
  <c r="M20" i="165" s="1"/>
  <c r="L75" i="165"/>
  <c r="M75" i="165" s="1"/>
  <c r="L134" i="165"/>
  <c r="M134" i="165" s="1"/>
  <c r="L102" i="165"/>
  <c r="M102" i="165" s="1"/>
  <c r="L58" i="165"/>
  <c r="M58" i="165" s="1"/>
  <c r="L105" i="165"/>
  <c r="M105" i="165" s="1"/>
  <c r="L73" i="165"/>
  <c r="M73" i="165" s="1"/>
  <c r="L41" i="165"/>
  <c r="M41" i="165" s="1"/>
  <c r="L68" i="165"/>
  <c r="M68" i="165" s="1"/>
  <c r="L12" i="165"/>
  <c r="M12" i="165" s="1"/>
  <c r="L59" i="165"/>
  <c r="M59" i="165" s="1"/>
  <c r="L130" i="165"/>
  <c r="M130" i="165" s="1"/>
  <c r="L98" i="165"/>
  <c r="M98" i="165" s="1"/>
  <c r="L50" i="165"/>
  <c r="M50" i="165" s="1"/>
  <c r="L101" i="165"/>
  <c r="M101" i="165" s="1"/>
  <c r="L69" i="165"/>
  <c r="M69" i="165" s="1"/>
  <c r="L37" i="165"/>
  <c r="M37" i="165" s="1"/>
  <c r="L124" i="165"/>
  <c r="M124" i="165" s="1"/>
  <c r="L60" i="165"/>
  <c r="M60" i="165" s="1"/>
  <c r="L127" i="165"/>
  <c r="M127" i="165" s="1"/>
  <c r="L43" i="165"/>
  <c r="M43" i="165" s="1"/>
  <c r="L83" i="165"/>
  <c r="M83" i="165" s="1"/>
  <c r="L126" i="165"/>
  <c r="M126" i="165" s="1"/>
  <c r="L94" i="165"/>
  <c r="M94" i="165" s="1"/>
  <c r="L42" i="165"/>
  <c r="M42" i="165" s="1"/>
  <c r="L129" i="165"/>
  <c r="M129" i="165" s="1"/>
  <c r="L97" i="165"/>
  <c r="M97" i="165" s="1"/>
  <c r="L65" i="165"/>
  <c r="M65" i="165" s="1"/>
  <c r="L33" i="165"/>
  <c r="M33" i="165" s="1"/>
  <c r="L116" i="165"/>
  <c r="M116" i="165" s="1"/>
  <c r="L52" i="165"/>
  <c r="M52" i="165" s="1"/>
  <c r="L111" i="165"/>
  <c r="M111" i="165" s="1"/>
  <c r="L115" i="165"/>
  <c r="M115" i="165" s="1"/>
  <c r="L27" i="165"/>
  <c r="M27" i="165" s="1"/>
  <c r="L122" i="165"/>
  <c r="M122" i="165" s="1"/>
  <c r="L90" i="165"/>
  <c r="M90" i="165" s="1"/>
  <c r="L38" i="165"/>
  <c r="M38" i="165" s="1"/>
  <c r="L125" i="165"/>
  <c r="M125" i="165" s="1"/>
  <c r="L93" i="165"/>
  <c r="M93" i="165" s="1"/>
  <c r="L61" i="165"/>
  <c r="M61" i="165" s="1"/>
  <c r="L29" i="165"/>
  <c r="M29" i="165" s="1"/>
  <c r="L112" i="165"/>
  <c r="M112" i="165" s="1"/>
  <c r="L48" i="165"/>
  <c r="M48" i="165" s="1"/>
  <c r="L132" i="165"/>
  <c r="M132" i="165" s="1"/>
  <c r="L128" i="165"/>
  <c r="M128" i="165" s="1"/>
  <c r="L120" i="165"/>
  <c r="M120" i="165" s="1"/>
  <c r="L104" i="165"/>
  <c r="M104" i="165" s="1"/>
  <c r="L96" i="165"/>
  <c r="M96" i="165" s="1"/>
  <c r="L86" i="165"/>
  <c r="M86" i="165" s="1"/>
  <c r="L78" i="165"/>
  <c r="M78" i="165" s="1"/>
  <c r="L54" i="165"/>
  <c r="M54" i="165" s="1"/>
  <c r="L46" i="165"/>
  <c r="M46" i="165" s="1"/>
  <c r="L30" i="165"/>
  <c r="M30" i="165" s="1"/>
  <c r="L14" i="165"/>
  <c r="M14" i="165" s="1"/>
  <c r="L19" i="165"/>
  <c r="M19" i="165" s="1"/>
  <c r="L123" i="165"/>
  <c r="M123" i="165" s="1"/>
  <c r="L119" i="165"/>
  <c r="M119" i="165" s="1"/>
  <c r="L114" i="165"/>
  <c r="M114" i="165" s="1"/>
  <c r="L74" i="165"/>
  <c r="M74" i="165" s="1"/>
  <c r="L26" i="165"/>
  <c r="M26" i="165" s="1"/>
  <c r="L117" i="165"/>
  <c r="M117" i="165" s="1"/>
  <c r="L85" i="165"/>
  <c r="L53" i="165"/>
  <c r="M53" i="165" s="1"/>
  <c r="L17" i="165"/>
  <c r="M17" i="165" s="1"/>
  <c r="L92" i="165"/>
  <c r="M92" i="165" s="1"/>
  <c r="L36" i="165"/>
  <c r="M36" i="165" s="1"/>
  <c r="L87" i="165"/>
  <c r="M87" i="165" s="1"/>
  <c r="L79" i="165"/>
  <c r="M79" i="165" s="1"/>
  <c r="L63" i="165"/>
  <c r="M63" i="165" s="1"/>
  <c r="L55" i="165"/>
  <c r="M55" i="165" s="1"/>
  <c r="L47" i="165"/>
  <c r="M47" i="165" s="1"/>
  <c r="L39" i="165"/>
  <c r="M39" i="165" s="1"/>
  <c r="L31" i="165"/>
  <c r="M31" i="165" s="1"/>
  <c r="L23" i="165"/>
  <c r="M23" i="165" s="1"/>
  <c r="L15" i="165"/>
  <c r="M15" i="165" s="1"/>
  <c r="K88" i="165"/>
  <c r="K80" i="165"/>
  <c r="K72" i="165"/>
  <c r="K64" i="165"/>
  <c r="K56" i="165"/>
  <c r="K48" i="165"/>
  <c r="K40" i="165"/>
  <c r="K32" i="165"/>
  <c r="K24" i="165"/>
  <c r="K16" i="165"/>
  <c r="K89" i="165"/>
  <c r="K81" i="165"/>
  <c r="K73" i="165"/>
  <c r="K57" i="165"/>
  <c r="K41" i="165"/>
  <c r="K25" i="165"/>
  <c r="K17" i="165"/>
  <c r="K33" i="165"/>
  <c r="K115" i="165"/>
  <c r="K99" i="165"/>
  <c r="M28" i="163" l="1"/>
  <c r="H51" i="106"/>
  <c r="M35" i="163"/>
  <c r="I32" i="158"/>
  <c r="I34" i="158" s="1"/>
  <c r="I39" i="158" s="1"/>
  <c r="I65" i="158" s="1"/>
  <c r="I71" i="158" s="1"/>
  <c r="I72" i="158" s="1"/>
  <c r="K72" i="158" s="1"/>
  <c r="K71" i="158"/>
  <c r="L71" i="173"/>
  <c r="A22" i="173" s="1"/>
  <c r="M18" i="163"/>
  <c r="M5" i="163" s="1"/>
  <c r="L72" i="106"/>
  <c r="M80" i="139"/>
  <c r="D67" i="2"/>
  <c r="M34" i="139"/>
  <c r="M62" i="139"/>
  <c r="M64" i="139"/>
  <c r="M32" i="139"/>
  <c r="G52" i="106"/>
  <c r="B12" i="40"/>
  <c r="G54" i="106"/>
  <c r="G55" i="106"/>
  <c r="I103" i="141"/>
  <c r="J103" i="141" s="1"/>
  <c r="M103" i="141" s="1"/>
  <c r="I78" i="141"/>
  <c r="J78" i="141" s="1"/>
  <c r="M78" i="141" s="1"/>
  <c r="I51" i="141"/>
  <c r="J51" i="141" s="1"/>
  <c r="M51" i="141" s="1"/>
  <c r="I39" i="141"/>
  <c r="J39" i="141" s="1"/>
  <c r="M39" i="141" s="1"/>
  <c r="I124" i="141"/>
  <c r="J124" i="141" s="1"/>
  <c r="M124" i="141" s="1"/>
  <c r="I108" i="141"/>
  <c r="J108" i="141" s="1"/>
  <c r="M108" i="141" s="1"/>
  <c r="I123" i="141"/>
  <c r="J123" i="141" s="1"/>
  <c r="M123" i="141" s="1"/>
  <c r="I15" i="141"/>
  <c r="J15" i="141" s="1"/>
  <c r="M15" i="141" s="1"/>
  <c r="I122" i="141"/>
  <c r="J122" i="141" s="1"/>
  <c r="M122" i="141" s="1"/>
  <c r="I106" i="141"/>
  <c r="J106" i="141" s="1"/>
  <c r="M106" i="141" s="1"/>
  <c r="I89" i="141"/>
  <c r="J89" i="141" s="1"/>
  <c r="M89" i="141" s="1"/>
  <c r="I129" i="141"/>
  <c r="J129" i="141" s="1"/>
  <c r="M129" i="141" s="1"/>
  <c r="I32" i="116"/>
  <c r="I34" i="116" s="1"/>
  <c r="I39" i="116" s="1"/>
  <c r="I65" i="116" s="1"/>
  <c r="I71" i="116" s="1"/>
  <c r="I72" i="116" s="1"/>
  <c r="K72" i="116" s="1"/>
  <c r="I52" i="106"/>
  <c r="B14" i="40"/>
  <c r="D32" i="158"/>
  <c r="D34" i="158" s="1"/>
  <c r="D39" i="158" s="1"/>
  <c r="D65" i="158" s="1"/>
  <c r="D71" i="158" s="1"/>
  <c r="I86" i="141"/>
  <c r="J86" i="141" s="1"/>
  <c r="M86" i="141" s="1"/>
  <c r="I90" i="141"/>
  <c r="J90" i="141" s="1"/>
  <c r="M90" i="141" s="1"/>
  <c r="I42" i="141"/>
  <c r="J42" i="141" s="1"/>
  <c r="M42" i="141" s="1"/>
  <c r="I96" i="141"/>
  <c r="J96" i="141" s="1"/>
  <c r="M96" i="141" s="1"/>
  <c r="I104" i="141"/>
  <c r="J104" i="141" s="1"/>
  <c r="M104" i="141" s="1"/>
  <c r="I109" i="141"/>
  <c r="J109" i="141" s="1"/>
  <c r="M109" i="141" s="1"/>
  <c r="E17" i="40"/>
  <c r="I46" i="141" s="1"/>
  <c r="J46" i="141" s="1"/>
  <c r="M46" i="141" s="1"/>
  <c r="H73" i="173"/>
  <c r="H74" i="173" s="1"/>
  <c r="K73" i="173"/>
  <c r="K74" i="173" s="1"/>
  <c r="G73" i="173"/>
  <c r="G74" i="173" s="1"/>
  <c r="J73" i="173"/>
  <c r="J74" i="173" s="1"/>
  <c r="F73" i="173"/>
  <c r="F74" i="173" s="1"/>
  <c r="I73" i="173"/>
  <c r="I74" i="173" s="1"/>
  <c r="E73" i="173"/>
  <c r="I83" i="141"/>
  <c r="J83" i="141" s="1"/>
  <c r="M83" i="141" s="1"/>
  <c r="I88" i="141"/>
  <c r="J88" i="141" s="1"/>
  <c r="M88" i="141" s="1"/>
  <c r="I40" i="141"/>
  <c r="J40" i="141" s="1"/>
  <c r="M40" i="141" s="1"/>
  <c r="I43" i="141"/>
  <c r="J43" i="141" s="1"/>
  <c r="M43" i="141" s="1"/>
  <c r="I127" i="141"/>
  <c r="J127" i="141" s="1"/>
  <c r="M127" i="141" s="1"/>
  <c r="B13" i="40"/>
  <c r="H52" i="106"/>
  <c r="I125" i="141"/>
  <c r="J125" i="141" s="1"/>
  <c r="M125" i="141" s="1"/>
  <c r="I130" i="141"/>
  <c r="J130" i="141" s="1"/>
  <c r="M130" i="141" s="1"/>
  <c r="I114" i="141"/>
  <c r="J114" i="141" s="1"/>
  <c r="M114" i="141" s="1"/>
  <c r="I57" i="141"/>
  <c r="J57" i="141" s="1"/>
  <c r="M57" i="141" s="1"/>
  <c r="B15" i="40"/>
  <c r="J52" i="106"/>
  <c r="I82" i="141"/>
  <c r="J82" i="141" s="1"/>
  <c r="M82" i="141" s="1"/>
  <c r="I50" i="141"/>
  <c r="J50" i="141" s="1"/>
  <c r="M50" i="141" s="1"/>
  <c r="I97" i="141"/>
  <c r="J97" i="141" s="1"/>
  <c r="M97" i="141" s="1"/>
  <c r="I128" i="141"/>
  <c r="J128" i="141" s="1"/>
  <c r="M128" i="141" s="1"/>
  <c r="I112" i="141"/>
  <c r="J112" i="141" s="1"/>
  <c r="M112" i="141" s="1"/>
  <c r="I131" i="141"/>
  <c r="J131" i="141" s="1"/>
  <c r="M131" i="141" s="1"/>
  <c r="K74" i="106"/>
  <c r="K75" i="106" s="1"/>
  <c r="F74" i="106"/>
  <c r="F75" i="106" s="1"/>
  <c r="H74" i="106"/>
  <c r="H75" i="106" s="1"/>
  <c r="L52" i="106"/>
  <c r="G74" i="106"/>
  <c r="G75" i="106" s="1"/>
  <c r="B17" i="40"/>
  <c r="E74" i="106"/>
  <c r="I74" i="106"/>
  <c r="I75" i="106" s="1"/>
  <c r="J74" i="106"/>
  <c r="J75" i="106" s="1"/>
  <c r="I48" i="141"/>
  <c r="J48" i="141" s="1"/>
  <c r="M48" i="141" s="1"/>
  <c r="I95" i="141"/>
  <c r="J95" i="141" s="1"/>
  <c r="M95" i="141" s="1"/>
  <c r="I11" i="141"/>
  <c r="J11" i="141" s="1"/>
  <c r="M11" i="141" s="1"/>
  <c r="I102" i="141"/>
  <c r="J102" i="141" s="1"/>
  <c r="M102" i="141" s="1"/>
  <c r="I126" i="141"/>
  <c r="J126" i="141" s="1"/>
  <c r="M126" i="141" s="1"/>
  <c r="I110" i="141"/>
  <c r="J110" i="141" s="1"/>
  <c r="M110" i="141" s="1"/>
  <c r="I105" i="141"/>
  <c r="J105" i="141" s="1"/>
  <c r="M105" i="141" s="1"/>
  <c r="I115" i="141"/>
  <c r="J115" i="141" s="1"/>
  <c r="M115" i="141" s="1"/>
  <c r="I85" i="141"/>
  <c r="J85" i="141" s="1"/>
  <c r="M85" i="141" s="1"/>
  <c r="I111" i="141"/>
  <c r="J111" i="141" s="1"/>
  <c r="M111" i="141" s="1"/>
  <c r="I9" i="40"/>
  <c r="E9" i="40"/>
  <c r="N32" i="116"/>
  <c r="N34" i="116" s="1"/>
  <c r="N39" i="116" s="1"/>
  <c r="N65" i="116" s="1"/>
  <c r="N71" i="116" s="1"/>
  <c r="P71" i="116" s="1"/>
  <c r="D32" i="116"/>
  <c r="D34" i="116" s="1"/>
  <c r="D39" i="116" s="1"/>
  <c r="D32" i="112"/>
  <c r="D34" i="112" s="1"/>
  <c r="D39" i="112" s="1"/>
  <c r="M85" i="165"/>
  <c r="M44" i="165"/>
  <c r="M30" i="139"/>
  <c r="M33" i="139"/>
  <c r="M66" i="139"/>
  <c r="M10" i="139"/>
  <c r="M26" i="139"/>
  <c r="M77" i="139"/>
  <c r="M61" i="139"/>
  <c r="M22" i="139"/>
  <c r="M39" i="139"/>
  <c r="M56" i="139"/>
  <c r="M73" i="139"/>
  <c r="M46" i="139"/>
  <c r="M79" i="139"/>
  <c r="M28" i="139"/>
  <c r="M14" i="139"/>
  <c r="M48" i="139"/>
  <c r="M81" i="139"/>
  <c r="M12" i="139"/>
  <c r="M18" i="139"/>
  <c r="M52" i="139"/>
  <c r="M69" i="139"/>
  <c r="M85" i="139"/>
  <c r="N134" i="165"/>
  <c r="M25" i="141"/>
  <c r="M100" i="141"/>
  <c r="D65" i="116"/>
  <c r="D71" i="116" s="1"/>
  <c r="K71" i="116"/>
  <c r="N32" i="158"/>
  <c r="N34" i="158" s="1"/>
  <c r="N39" i="158" s="1"/>
  <c r="N65" i="158" s="1"/>
  <c r="N71" i="158" s="1"/>
  <c r="I32" i="112"/>
  <c r="I34" i="112" s="1"/>
  <c r="I39" i="112" s="1"/>
  <c r="M20" i="139"/>
  <c r="M37" i="139"/>
  <c r="M54" i="139"/>
  <c r="M71" i="139"/>
  <c r="M87" i="139"/>
  <c r="M41" i="139"/>
  <c r="M58" i="139"/>
  <c r="M75" i="139"/>
  <c r="M16" i="139"/>
  <c r="M50" i="139"/>
  <c r="M83" i="139"/>
  <c r="M133" i="141"/>
  <c r="N60" i="163"/>
  <c r="M84" i="139"/>
  <c r="M76" i="139"/>
  <c r="M63" i="139"/>
  <c r="M78" i="139"/>
  <c r="M86" i="139"/>
  <c r="M31" i="139"/>
  <c r="M65" i="139"/>
  <c r="M18" i="141"/>
  <c r="M35" i="141"/>
  <c r="M82" i="139"/>
  <c r="M70" i="139"/>
  <c r="M24" i="139"/>
  <c r="M9" i="141"/>
  <c r="M30" i="141"/>
  <c r="M84" i="141"/>
  <c r="M22" i="141"/>
  <c r="M29" i="139"/>
  <c r="M8" i="139"/>
  <c r="M49" i="139"/>
  <c r="M23" i="139"/>
  <c r="M15" i="139"/>
  <c r="M40" i="139"/>
  <c r="M19" i="139"/>
  <c r="M27" i="139"/>
  <c r="M11" i="139"/>
  <c r="M36" i="139"/>
  <c r="M67" i="139"/>
  <c r="M44" i="139"/>
  <c r="M53" i="139"/>
  <c r="M45" i="139"/>
  <c r="M60" i="139"/>
  <c r="M59" i="139"/>
  <c r="M68" i="139"/>
  <c r="M43" i="139"/>
  <c r="M35" i="139"/>
  <c r="M25" i="139"/>
  <c r="M57" i="139"/>
  <c r="M17" i="139"/>
  <c r="M51" i="139"/>
  <c r="M9" i="139"/>
  <c r="M74" i="139"/>
  <c r="M42" i="139"/>
  <c r="M13" i="139"/>
  <c r="M47" i="139"/>
  <c r="M21" i="139"/>
  <c r="M55" i="139"/>
  <c r="M72" i="139"/>
  <c r="M38" i="139"/>
  <c r="N108" i="165"/>
  <c r="M27" i="141"/>
  <c r="M8" i="141"/>
  <c r="N110" i="165"/>
  <c r="M29" i="141"/>
  <c r="M99" i="141"/>
  <c r="M24" i="141"/>
  <c r="N101" i="165"/>
  <c r="N12" i="165"/>
  <c r="N106" i="165"/>
  <c r="N103" i="165"/>
  <c r="N122" i="165"/>
  <c r="N128" i="165"/>
  <c r="N60" i="165"/>
  <c r="N70" i="165"/>
  <c r="N68" i="165"/>
  <c r="N123" i="165"/>
  <c r="L5" i="139"/>
  <c r="N63" i="165"/>
  <c r="N118" i="165"/>
  <c r="AY135" i="141"/>
  <c r="L5" i="141"/>
  <c r="L6" i="141"/>
  <c r="Z6" i="141"/>
  <c r="Y7" i="141"/>
  <c r="N31" i="165"/>
  <c r="J6" i="139"/>
  <c r="L6" i="139"/>
  <c r="AY28" i="139"/>
  <c r="AY88" i="139" s="1"/>
  <c r="AA6" i="139"/>
  <c r="Z7" i="139"/>
  <c r="H6" i="163"/>
  <c r="K28" i="163"/>
  <c r="K6" i="163" s="1"/>
  <c r="H5" i="163"/>
  <c r="N47" i="163"/>
  <c r="J5" i="139"/>
  <c r="H6" i="165"/>
  <c r="H5" i="165"/>
  <c r="N79" i="165"/>
  <c r="N104" i="165"/>
  <c r="N131" i="165"/>
  <c r="N64" i="165"/>
  <c r="N13" i="165"/>
  <c r="N107" i="165"/>
  <c r="N28" i="165"/>
  <c r="N54" i="165"/>
  <c r="N37" i="165"/>
  <c r="N77" i="165"/>
  <c r="N98" i="165"/>
  <c r="N16" i="165"/>
  <c r="N69" i="165"/>
  <c r="N105" i="165"/>
  <c r="N88" i="165"/>
  <c r="N121" i="165"/>
  <c r="N50" i="165"/>
  <c r="N44" i="165"/>
  <c r="N80" i="165"/>
  <c r="N20" i="165"/>
  <c r="N41" i="165"/>
  <c r="N29" i="165"/>
  <c r="N38" i="165"/>
  <c r="N81" i="165"/>
  <c r="N93" i="165"/>
  <c r="N47" i="165"/>
  <c r="N78" i="163"/>
  <c r="N81" i="163"/>
  <c r="N37" i="163"/>
  <c r="N67" i="163"/>
  <c r="N62" i="163"/>
  <c r="N76" i="163"/>
  <c r="N26" i="163"/>
  <c r="N18" i="163"/>
  <c r="N10" i="163"/>
  <c r="N80" i="163"/>
  <c r="N29" i="163"/>
  <c r="N40" i="163"/>
  <c r="N59" i="163"/>
  <c r="N54" i="163"/>
  <c r="N65" i="163"/>
  <c r="N25" i="163"/>
  <c r="N17" i="163"/>
  <c r="N44" i="163"/>
  <c r="N46" i="163"/>
  <c r="N16" i="163"/>
  <c r="N77" i="163"/>
  <c r="N52" i="163"/>
  <c r="N86" i="163"/>
  <c r="N66" i="163"/>
  <c r="N72" i="163"/>
  <c r="N43" i="163"/>
  <c r="N38" i="163"/>
  <c r="N49" i="163"/>
  <c r="N23" i="163"/>
  <c r="N15" i="163"/>
  <c r="N39" i="163"/>
  <c r="N79" i="163"/>
  <c r="N85" i="163"/>
  <c r="N58" i="163"/>
  <c r="N69" i="163"/>
  <c r="N35" i="163"/>
  <c r="N30" i="163"/>
  <c r="N41" i="163"/>
  <c r="N22" i="163"/>
  <c r="N14" i="163"/>
  <c r="N71" i="163"/>
  <c r="N48" i="163"/>
  <c r="N55" i="163"/>
  <c r="N84" i="163"/>
  <c r="N50" i="163"/>
  <c r="N61" i="163"/>
  <c r="N73" i="163"/>
  <c r="N9" i="163"/>
  <c r="N33" i="163"/>
  <c r="N21" i="163"/>
  <c r="N13" i="163"/>
  <c r="N51" i="163"/>
  <c r="N57" i="163"/>
  <c r="N36" i="163"/>
  <c r="N31" i="163"/>
  <c r="N83" i="163"/>
  <c r="N42" i="163"/>
  <c r="N53" i="163"/>
  <c r="N64" i="163"/>
  <c r="N8" i="163"/>
  <c r="N75" i="163"/>
  <c r="N20" i="163"/>
  <c r="N12" i="163"/>
  <c r="N87" i="163"/>
  <c r="N32" i="163"/>
  <c r="N24" i="163"/>
  <c r="N68" i="163"/>
  <c r="N63" i="163"/>
  <c r="N82" i="163"/>
  <c r="N34" i="163"/>
  <c r="N45" i="163"/>
  <c r="N56" i="163"/>
  <c r="N74" i="163"/>
  <c r="N70" i="163"/>
  <c r="N27" i="163"/>
  <c r="N19" i="163"/>
  <c r="N11" i="163"/>
  <c r="N45" i="165"/>
  <c r="N66" i="165"/>
  <c r="N57" i="165"/>
  <c r="N34" i="165"/>
  <c r="N42" i="165"/>
  <c r="N129" i="165"/>
  <c r="N49" i="165"/>
  <c r="N51" i="165"/>
  <c r="N125" i="165"/>
  <c r="N113" i="165"/>
  <c r="N19" i="165"/>
  <c r="N65" i="165"/>
  <c r="N24" i="165"/>
  <c r="N61" i="165"/>
  <c r="N120" i="165"/>
  <c r="N116" i="165"/>
  <c r="N56" i="165"/>
  <c r="N40" i="165"/>
  <c r="N35" i="165"/>
  <c r="N89" i="165"/>
  <c r="N21" i="165"/>
  <c r="N33" i="165"/>
  <c r="N30" i="165"/>
  <c r="N126" i="165"/>
  <c r="N11" i="165"/>
  <c r="N112" i="165"/>
  <c r="N87" i="165"/>
  <c r="N32" i="165"/>
  <c r="N97" i="165"/>
  <c r="N78" i="165"/>
  <c r="N43" i="165"/>
  <c r="N17" i="165"/>
  <c r="N72" i="165"/>
  <c r="N94" i="165"/>
  <c r="N82" i="165"/>
  <c r="N111" i="165"/>
  <c r="N91" i="165"/>
  <c r="N90" i="165"/>
  <c r="N39" i="165"/>
  <c r="N92" i="165"/>
  <c r="N130" i="165"/>
  <c r="N46" i="165"/>
  <c r="N27" i="165"/>
  <c r="N23" i="165"/>
  <c r="N36" i="165"/>
  <c r="N26" i="165"/>
  <c r="N127" i="165"/>
  <c r="N48" i="165"/>
  <c r="N96" i="165"/>
  <c r="N119" i="165"/>
  <c r="N55" i="165"/>
  <c r="N59" i="165"/>
  <c r="N117" i="165"/>
  <c r="N114" i="165"/>
  <c r="N74" i="165"/>
  <c r="N14" i="165"/>
  <c r="N115" i="165"/>
  <c r="N102" i="165"/>
  <c r="N15" i="165"/>
  <c r="N75" i="165"/>
  <c r="N52" i="165"/>
  <c r="N109" i="165"/>
  <c r="N58" i="165"/>
  <c r="N73" i="165"/>
  <c r="N83" i="165"/>
  <c r="N124" i="165"/>
  <c r="N53" i="165"/>
  <c r="N86" i="165"/>
  <c r="N85" i="165"/>
  <c r="N132" i="165"/>
  <c r="K5" i="165"/>
  <c r="K6" i="165"/>
  <c r="N72" i="116" l="1"/>
  <c r="P72" i="116" s="1"/>
  <c r="M6" i="163"/>
  <c r="I34" i="141"/>
  <c r="J34" i="141" s="1"/>
  <c r="M34" i="141" s="1"/>
  <c r="I41" i="141"/>
  <c r="J41" i="141" s="1"/>
  <c r="M41" i="141" s="1"/>
  <c r="I20" i="141"/>
  <c r="J20" i="141" s="1"/>
  <c r="M20" i="141" s="1"/>
  <c r="I17" i="141"/>
  <c r="J17" i="141" s="1"/>
  <c r="M17" i="141" s="1"/>
  <c r="I38" i="141"/>
  <c r="J38" i="141" s="1"/>
  <c r="M38" i="141" s="1"/>
  <c r="I116" i="141"/>
  <c r="J116" i="141" s="1"/>
  <c r="M116" i="141" s="1"/>
  <c r="E22" i="173"/>
  <c r="A25" i="173"/>
  <c r="I10" i="141"/>
  <c r="J10" i="141" s="1"/>
  <c r="M10" i="141" s="1"/>
  <c r="I23" i="141"/>
  <c r="J23" i="141" s="1"/>
  <c r="M23" i="141" s="1"/>
  <c r="E67" i="2"/>
  <c r="I49" i="141"/>
  <c r="J49" i="141" s="1"/>
  <c r="M49" i="141" s="1"/>
  <c r="L73" i="173"/>
  <c r="E74" i="173"/>
  <c r="L74" i="173" s="1"/>
  <c r="I98" i="141"/>
  <c r="J98" i="141" s="1"/>
  <c r="M98" i="141" s="1"/>
  <c r="I12" i="141"/>
  <c r="J12" i="141" s="1"/>
  <c r="F71" i="158"/>
  <c r="D72" i="158"/>
  <c r="F72" i="158" s="1"/>
  <c r="I58" i="141"/>
  <c r="J58" i="141" s="1"/>
  <c r="M58" i="141" s="1"/>
  <c r="I19" i="141"/>
  <c r="J19" i="141" s="1"/>
  <c r="M19" i="141" s="1"/>
  <c r="I13" i="141"/>
  <c r="J13" i="141" s="1"/>
  <c r="M13" i="141" s="1"/>
  <c r="I113" i="141"/>
  <c r="J113" i="141" s="1"/>
  <c r="M113" i="141" s="1"/>
  <c r="I14" i="141"/>
  <c r="J14" i="141" s="1"/>
  <c r="M14" i="141" s="1"/>
  <c r="L74" i="106"/>
  <c r="E75" i="106"/>
  <c r="L75" i="106" s="1"/>
  <c r="I21" i="141"/>
  <c r="J21" i="141" s="1"/>
  <c r="M21" i="141" s="1"/>
  <c r="F71" i="116"/>
  <c r="D72" i="116"/>
  <c r="P71" i="158"/>
  <c r="N72" i="158"/>
  <c r="K5" i="163"/>
  <c r="N28" i="163"/>
  <c r="M5" i="139"/>
  <c r="K5" i="139" s="1"/>
  <c r="M6" i="139"/>
  <c r="K6" i="139" s="1"/>
  <c r="AA6" i="141"/>
  <c r="Z7" i="141"/>
  <c r="AB6" i="139"/>
  <c r="AA7" i="139"/>
  <c r="A28" i="173" l="1"/>
  <c r="G28" i="173" s="1"/>
  <c r="G39" i="173" s="1"/>
  <c r="G51" i="173" s="1"/>
  <c r="F25" i="173"/>
  <c r="F39" i="173" s="1"/>
  <c r="F51" i="173" s="1"/>
  <c r="E11" i="40" s="1"/>
  <c r="L38" i="173"/>
  <c r="K38" i="173"/>
  <c r="A34" i="173"/>
  <c r="I34" i="173" s="1"/>
  <c r="A37" i="173"/>
  <c r="J37" i="173" s="1"/>
  <c r="A31" i="173"/>
  <c r="H31" i="173" s="1"/>
  <c r="H39" i="173" s="1"/>
  <c r="H51" i="173" s="1"/>
  <c r="E13" i="40" s="1"/>
  <c r="M12" i="141"/>
  <c r="F72" i="116"/>
  <c r="F77" i="116" s="1"/>
  <c r="F78" i="116"/>
  <c r="P72" i="158"/>
  <c r="F77" i="158" s="1"/>
  <c r="F78" i="158"/>
  <c r="N6" i="163"/>
  <c r="N5" i="163"/>
  <c r="L5" i="163" s="1"/>
  <c r="AB6" i="141"/>
  <c r="AA7" i="141"/>
  <c r="AC6" i="139"/>
  <c r="AB7" i="139"/>
  <c r="I61" i="141" l="1"/>
  <c r="J61" i="141" s="1"/>
  <c r="M61" i="141" s="1"/>
  <c r="I72" i="141"/>
  <c r="J72" i="141" s="1"/>
  <c r="M72" i="141" s="1"/>
  <c r="I67" i="141"/>
  <c r="J67" i="141" s="1"/>
  <c r="M67" i="141" s="1"/>
  <c r="I68" i="141"/>
  <c r="J68" i="141" s="1"/>
  <c r="M68" i="141" s="1"/>
  <c r="I63" i="141"/>
  <c r="J63" i="141" s="1"/>
  <c r="M63" i="141" s="1"/>
  <c r="I31" i="141"/>
  <c r="J31" i="141" s="1"/>
  <c r="M31" i="141" s="1"/>
  <c r="I65" i="141"/>
  <c r="J65" i="141" s="1"/>
  <c r="M65" i="141" s="1"/>
  <c r="I71" i="141"/>
  <c r="J71" i="141" s="1"/>
  <c r="M71" i="141" s="1"/>
  <c r="I64" i="141"/>
  <c r="J64" i="141" s="1"/>
  <c r="M64" i="141" s="1"/>
  <c r="I73" i="141"/>
  <c r="J73" i="141" s="1"/>
  <c r="M73" i="141" s="1"/>
  <c r="I76" i="141"/>
  <c r="J76" i="141" s="1"/>
  <c r="M76" i="141" s="1"/>
  <c r="I28" i="141"/>
  <c r="J28" i="141" s="1"/>
  <c r="M28" i="141" s="1"/>
  <c r="I62" i="141"/>
  <c r="J62" i="141" s="1"/>
  <c r="M62" i="141" s="1"/>
  <c r="I26" i="141"/>
  <c r="J26" i="141" s="1"/>
  <c r="M26" i="141" s="1"/>
  <c r="I75" i="141"/>
  <c r="J75" i="141" s="1"/>
  <c r="M75" i="141" s="1"/>
  <c r="I70" i="141"/>
  <c r="J70" i="141" s="1"/>
  <c r="M70" i="141" s="1"/>
  <c r="I60" i="141"/>
  <c r="J60" i="141" s="1"/>
  <c r="M60" i="141" s="1"/>
  <c r="I33" i="141"/>
  <c r="J33" i="141" s="1"/>
  <c r="M33" i="141" s="1"/>
  <c r="I69" i="141"/>
  <c r="J69" i="141" s="1"/>
  <c r="M69" i="141" s="1"/>
  <c r="I77" i="141"/>
  <c r="J77" i="141" s="1"/>
  <c r="M77" i="141" s="1"/>
  <c r="I74" i="141"/>
  <c r="J74" i="141" s="1"/>
  <c r="M74" i="141" s="1"/>
  <c r="I66" i="141"/>
  <c r="J66" i="141" s="1"/>
  <c r="M66" i="141" s="1"/>
  <c r="G54" i="173"/>
  <c r="E12" i="40"/>
  <c r="G53" i="173"/>
  <c r="L6" i="163"/>
  <c r="L4" i="142"/>
  <c r="J60" i="2"/>
  <c r="L4" i="140"/>
  <c r="O3" i="165"/>
  <c r="O3" i="163"/>
  <c r="J58" i="2"/>
  <c r="AC6" i="141"/>
  <c r="AB7" i="141"/>
  <c r="AD6" i="139"/>
  <c r="AC7" i="139"/>
  <c r="I120" i="141" l="1"/>
  <c r="J120" i="141" s="1"/>
  <c r="M120" i="141" s="1"/>
  <c r="I54" i="141"/>
  <c r="J54" i="141" s="1"/>
  <c r="M54" i="141" s="1"/>
  <c r="I32" i="141"/>
  <c r="J32" i="141" s="1"/>
  <c r="M32" i="141" s="1"/>
  <c r="I55" i="141"/>
  <c r="J55" i="141" s="1"/>
  <c r="M55" i="141" s="1"/>
  <c r="I119" i="141"/>
  <c r="J119" i="141" s="1"/>
  <c r="M119" i="141" s="1"/>
  <c r="I91" i="141"/>
  <c r="J91" i="141" s="1"/>
  <c r="M91" i="141" s="1"/>
  <c r="I56" i="141"/>
  <c r="J56" i="141" s="1"/>
  <c r="M56" i="141" s="1"/>
  <c r="I53" i="141"/>
  <c r="J53" i="141" s="1"/>
  <c r="M53" i="141" s="1"/>
  <c r="I36" i="141"/>
  <c r="J36" i="141" s="1"/>
  <c r="M36" i="141" s="1"/>
  <c r="I118" i="141"/>
  <c r="J118" i="141" s="1"/>
  <c r="M118" i="141" s="1"/>
  <c r="I93" i="141"/>
  <c r="J93" i="141" s="1"/>
  <c r="M93" i="141" s="1"/>
  <c r="I87" i="141"/>
  <c r="J87" i="141" s="1"/>
  <c r="M87" i="141" s="1"/>
  <c r="I16" i="141"/>
  <c r="J16" i="141" s="1"/>
  <c r="I47" i="141"/>
  <c r="J47" i="141" s="1"/>
  <c r="M47" i="141" s="1"/>
  <c r="I52" i="141"/>
  <c r="J52" i="141" s="1"/>
  <c r="M52" i="141" s="1"/>
  <c r="I94" i="141"/>
  <c r="J94" i="141" s="1"/>
  <c r="M94" i="141" s="1"/>
  <c r="I44" i="141"/>
  <c r="J44" i="141" s="1"/>
  <c r="M44" i="141" s="1"/>
  <c r="I92" i="141"/>
  <c r="J92" i="141" s="1"/>
  <c r="M92" i="141" s="1"/>
  <c r="I101" i="141"/>
  <c r="J101" i="141" s="1"/>
  <c r="M101" i="141" s="1"/>
  <c r="I80" i="141"/>
  <c r="J80" i="141" s="1"/>
  <c r="M80" i="141" s="1"/>
  <c r="I107" i="141"/>
  <c r="J107" i="141" s="1"/>
  <c r="M107" i="141" s="1"/>
  <c r="I117" i="141"/>
  <c r="J117" i="141" s="1"/>
  <c r="M117" i="141" s="1"/>
  <c r="I79" i="141"/>
  <c r="J79" i="141" s="1"/>
  <c r="M79" i="141" s="1"/>
  <c r="I81" i="141"/>
  <c r="J81" i="141" s="1"/>
  <c r="M81" i="141" s="1"/>
  <c r="I121" i="141"/>
  <c r="J121" i="141" s="1"/>
  <c r="M121" i="141" s="1"/>
  <c r="I134" i="141"/>
  <c r="J134" i="141" s="1"/>
  <c r="M134" i="141" s="1"/>
  <c r="I45" i="141"/>
  <c r="J45" i="141" s="1"/>
  <c r="M45" i="141" s="1"/>
  <c r="I132" i="141"/>
  <c r="J132" i="141" s="1"/>
  <c r="M132" i="141" s="1"/>
  <c r="I37" i="141"/>
  <c r="J37" i="141" s="1"/>
  <c r="M37" i="141" s="1"/>
  <c r="I59" i="141"/>
  <c r="J59" i="141" s="1"/>
  <c r="M59" i="141" s="1"/>
  <c r="L62" i="140"/>
  <c r="L58" i="140"/>
  <c r="L17" i="140"/>
  <c r="L41" i="140"/>
  <c r="L73" i="140"/>
  <c r="L32" i="140"/>
  <c r="L64" i="140"/>
  <c r="L23" i="140"/>
  <c r="L55" i="140"/>
  <c r="L14" i="140"/>
  <c r="L66" i="140"/>
  <c r="L21" i="140"/>
  <c r="L45" i="140"/>
  <c r="L77" i="140"/>
  <c r="L36" i="140"/>
  <c r="L68" i="140"/>
  <c r="L27" i="140"/>
  <c r="L59" i="140"/>
  <c r="L18" i="140"/>
  <c r="L78" i="140"/>
  <c r="L25" i="140"/>
  <c r="L57" i="140"/>
  <c r="L16" i="140"/>
  <c r="L48" i="140"/>
  <c r="L87" i="140"/>
  <c r="L39" i="140"/>
  <c r="L71" i="140"/>
  <c r="L89" i="140"/>
  <c r="L53" i="140"/>
  <c r="L28" i="140"/>
  <c r="L9" i="140"/>
  <c r="L63" i="140"/>
  <c r="L13" i="140"/>
  <c r="L61" i="140"/>
  <c r="L40" i="140"/>
  <c r="L15" i="140"/>
  <c r="L67" i="140"/>
  <c r="L46" i="140"/>
  <c r="L11" i="140"/>
  <c r="L65" i="140"/>
  <c r="L44" i="140"/>
  <c r="L19" i="140"/>
  <c r="L75" i="140"/>
  <c r="L50" i="140"/>
  <c r="L12" i="140"/>
  <c r="L69" i="140"/>
  <c r="L52" i="140"/>
  <c r="L31" i="140"/>
  <c r="L86" i="140"/>
  <c r="L54" i="140"/>
  <c r="L29" i="140"/>
  <c r="L88" i="140"/>
  <c r="L56" i="140"/>
  <c r="L35" i="140"/>
  <c r="L90" i="140"/>
  <c r="L70" i="140"/>
  <c r="L33" i="140"/>
  <c r="L10" i="140"/>
  <c r="L60" i="140"/>
  <c r="L43" i="140"/>
  <c r="L8" i="140"/>
  <c r="L74" i="140"/>
  <c r="L37" i="140"/>
  <c r="L20" i="140"/>
  <c r="L72" i="140"/>
  <c r="L47" i="140"/>
  <c r="L85" i="140"/>
  <c r="L49" i="140"/>
  <c r="L24" i="140"/>
  <c r="L76" i="140"/>
  <c r="L51" i="140"/>
  <c r="L82" i="140"/>
  <c r="L22" i="140"/>
  <c r="L79" i="140"/>
  <c r="L30" i="140"/>
  <c r="L81" i="140"/>
  <c r="L84" i="140"/>
  <c r="L26" i="140"/>
  <c r="L83" i="140"/>
  <c r="L38" i="140"/>
  <c r="L34" i="140"/>
  <c r="L80" i="140"/>
  <c r="L42" i="140"/>
  <c r="L8" i="142"/>
  <c r="L114" i="142"/>
  <c r="L16" i="142"/>
  <c r="L117" i="142"/>
  <c r="L86" i="142"/>
  <c r="L31" i="142"/>
  <c r="L63" i="142"/>
  <c r="L22" i="142"/>
  <c r="L126" i="142"/>
  <c r="L73" i="142"/>
  <c r="L67" i="142"/>
  <c r="L17" i="142"/>
  <c r="L108" i="142"/>
  <c r="L82" i="142"/>
  <c r="L40" i="142"/>
  <c r="L65" i="142"/>
  <c r="L32" i="142"/>
  <c r="L97" i="142"/>
  <c r="L68" i="142"/>
  <c r="L28" i="142"/>
  <c r="L110" i="142"/>
  <c r="L121" i="142"/>
  <c r="L116" i="142"/>
  <c r="L57" i="142"/>
  <c r="L94" i="142"/>
  <c r="L133" i="142"/>
  <c r="L35" i="142"/>
  <c r="L41" i="142"/>
  <c r="L76" i="142"/>
  <c r="L50" i="142"/>
  <c r="L87" i="142"/>
  <c r="L105" i="142"/>
  <c r="L9" i="142"/>
  <c r="L36" i="142"/>
  <c r="L134" i="142"/>
  <c r="L124" i="142"/>
  <c r="L99" i="142"/>
  <c r="L120" i="142"/>
  <c r="L80" i="142"/>
  <c r="L88" i="142"/>
  <c r="L62" i="142"/>
  <c r="L102" i="142"/>
  <c r="L111" i="142"/>
  <c r="L44" i="142"/>
  <c r="L18" i="142"/>
  <c r="L55" i="142"/>
  <c r="L79" i="142"/>
  <c r="L21" i="142"/>
  <c r="L51" i="142"/>
  <c r="L75" i="142"/>
  <c r="L61" i="142"/>
  <c r="L130" i="142"/>
  <c r="L100" i="142"/>
  <c r="L98" i="142"/>
  <c r="L69" i="142"/>
  <c r="L24" i="142"/>
  <c r="L113" i="142"/>
  <c r="L84" i="142"/>
  <c r="L58" i="142"/>
  <c r="L91" i="142"/>
  <c r="L25" i="142"/>
  <c r="L78" i="142"/>
  <c r="L42" i="142"/>
  <c r="L15" i="142"/>
  <c r="L10" i="142"/>
  <c r="L11" i="142"/>
  <c r="L129" i="142"/>
  <c r="L48" i="142"/>
  <c r="L127" i="142"/>
  <c r="L96" i="142"/>
  <c r="L52" i="142"/>
  <c r="L26" i="142"/>
  <c r="L59" i="142"/>
  <c r="L77" i="142"/>
  <c r="L46" i="142"/>
  <c r="L45" i="142"/>
  <c r="L118" i="142"/>
  <c r="L33" i="142"/>
  <c r="L128" i="142"/>
  <c r="L93" i="142"/>
  <c r="L104" i="142"/>
  <c r="L29" i="142"/>
  <c r="L13" i="142"/>
  <c r="L34" i="142"/>
  <c r="L103" i="142"/>
  <c r="L83" i="142"/>
  <c r="L49" i="142"/>
  <c r="L81" i="142"/>
  <c r="L123" i="142"/>
  <c r="L53" i="142"/>
  <c r="L107" i="142"/>
  <c r="L19" i="142"/>
  <c r="L115" i="142"/>
  <c r="L54" i="142"/>
  <c r="L20" i="142"/>
  <c r="L12" i="142"/>
  <c r="L72" i="142"/>
  <c r="L122" i="142"/>
  <c r="L74" i="142"/>
  <c r="L95" i="142"/>
  <c r="L56" i="142"/>
  <c r="L106" i="142"/>
  <c r="L27" i="142"/>
  <c r="L23" i="142"/>
  <c r="L64" i="142"/>
  <c r="L92" i="142"/>
  <c r="L101" i="142"/>
  <c r="L71" i="142"/>
  <c r="L90" i="142"/>
  <c r="L109" i="142"/>
  <c r="L14" i="142"/>
  <c r="L47" i="142"/>
  <c r="L60" i="142"/>
  <c r="L131" i="142"/>
  <c r="L39" i="142"/>
  <c r="L132" i="142"/>
  <c r="L112" i="142"/>
  <c r="L85" i="142"/>
  <c r="L70" i="142"/>
  <c r="L43" i="142"/>
  <c r="L119" i="142"/>
  <c r="L30" i="142"/>
  <c r="L89" i="142"/>
  <c r="L37" i="142"/>
  <c r="L38" i="142"/>
  <c r="L66" i="142"/>
  <c r="L125" i="142"/>
  <c r="O48" i="163"/>
  <c r="O40" i="163"/>
  <c r="O13" i="163"/>
  <c r="O61" i="163"/>
  <c r="O8" i="163"/>
  <c r="O65" i="163"/>
  <c r="O50" i="163"/>
  <c r="O15" i="163"/>
  <c r="O81" i="163"/>
  <c r="O66" i="163"/>
  <c r="O51" i="163"/>
  <c r="O44" i="163"/>
  <c r="O67" i="163"/>
  <c r="O60" i="163"/>
  <c r="O46" i="163"/>
  <c r="O39" i="163"/>
  <c r="O11" i="163"/>
  <c r="O87" i="163"/>
  <c r="O21" i="163"/>
  <c r="O23" i="163"/>
  <c r="O37" i="163"/>
  <c r="O73" i="163"/>
  <c r="O36" i="163"/>
  <c r="O85" i="163"/>
  <c r="O53" i="163"/>
  <c r="O82" i="163"/>
  <c r="O26" i="163"/>
  <c r="O47" i="163"/>
  <c r="O77" i="163"/>
  <c r="O57" i="163"/>
  <c r="O45" i="163"/>
  <c r="O35" i="163"/>
  <c r="O20" i="163"/>
  <c r="O32" i="163"/>
  <c r="O25" i="163"/>
  <c r="O56" i="163"/>
  <c r="O68" i="163"/>
  <c r="O38" i="163"/>
  <c r="O86" i="163"/>
  <c r="O31" i="163"/>
  <c r="O72" i="163"/>
  <c r="O28" i="163"/>
  <c r="O64" i="163"/>
  <c r="O55" i="163"/>
  <c r="O16" i="163"/>
  <c r="O59" i="163"/>
  <c r="O10" i="163"/>
  <c r="O71" i="163"/>
  <c r="O63" i="163"/>
  <c r="O76" i="163"/>
  <c r="O24" i="163"/>
  <c r="O58" i="163"/>
  <c r="O34" i="163"/>
  <c r="O43" i="163"/>
  <c r="O17" i="163"/>
  <c r="O84" i="163"/>
  <c r="O19" i="163"/>
  <c r="O54" i="163"/>
  <c r="O33" i="163"/>
  <c r="O70" i="163"/>
  <c r="O74" i="163"/>
  <c r="O22" i="163"/>
  <c r="O62" i="163"/>
  <c r="O49" i="163"/>
  <c r="O14" i="163"/>
  <c r="O42" i="163"/>
  <c r="O78" i="163"/>
  <c r="O75" i="163"/>
  <c r="O79" i="163"/>
  <c r="O18" i="163"/>
  <c r="O9" i="163"/>
  <c r="O69" i="163"/>
  <c r="O30" i="163"/>
  <c r="O80" i="163"/>
  <c r="O52" i="163"/>
  <c r="O12" i="163"/>
  <c r="O27" i="163"/>
  <c r="O83" i="163"/>
  <c r="O29" i="163"/>
  <c r="O41" i="163"/>
  <c r="O118" i="165"/>
  <c r="O116" i="165"/>
  <c r="O23" i="165"/>
  <c r="O127" i="165"/>
  <c r="O64" i="165"/>
  <c r="O79" i="165"/>
  <c r="O74" i="165"/>
  <c r="O78" i="165"/>
  <c r="O18" i="165"/>
  <c r="O69" i="165"/>
  <c r="O77" i="165"/>
  <c r="O28" i="165"/>
  <c r="O20" i="165"/>
  <c r="O84" i="165"/>
  <c r="O42" i="165"/>
  <c r="O47" i="165"/>
  <c r="O95" i="165"/>
  <c r="O52" i="165"/>
  <c r="O40" i="165"/>
  <c r="O50" i="165"/>
  <c r="O59" i="165"/>
  <c r="O61" i="165"/>
  <c r="O80" i="165"/>
  <c r="O130" i="165"/>
  <c r="O128" i="165"/>
  <c r="O133" i="165"/>
  <c r="O72" i="165"/>
  <c r="O21" i="165"/>
  <c r="O54" i="165"/>
  <c r="O102" i="165"/>
  <c r="O124" i="165"/>
  <c r="O67" i="165"/>
  <c r="O110" i="165"/>
  <c r="O134" i="165"/>
  <c r="O41" i="165"/>
  <c r="O92" i="165"/>
  <c r="O129" i="165"/>
  <c r="O35" i="165"/>
  <c r="O113" i="165"/>
  <c r="O45" i="165"/>
  <c r="O120" i="165"/>
  <c r="O97" i="165"/>
  <c r="O31" i="165"/>
  <c r="O93" i="165"/>
  <c r="O53" i="165"/>
  <c r="O38" i="165"/>
  <c r="O12" i="165"/>
  <c r="O19" i="165"/>
  <c r="O123" i="165"/>
  <c r="O94" i="165"/>
  <c r="O32" i="165"/>
  <c r="O119" i="165"/>
  <c r="O88" i="165"/>
  <c r="O98" i="165"/>
  <c r="O99" i="165"/>
  <c r="O87" i="165"/>
  <c r="O76" i="165"/>
  <c r="O9" i="165"/>
  <c r="O121" i="165"/>
  <c r="O51" i="165"/>
  <c r="O33" i="165"/>
  <c r="O8" i="165"/>
  <c r="O75" i="165"/>
  <c r="O105" i="165"/>
  <c r="O104" i="165"/>
  <c r="O25" i="165"/>
  <c r="O55" i="165"/>
  <c r="O29" i="165"/>
  <c r="O58" i="165"/>
  <c r="O91" i="165"/>
  <c r="O125" i="165"/>
  <c r="O60" i="165"/>
  <c r="O46" i="165"/>
  <c r="O43" i="165"/>
  <c r="O66" i="165"/>
  <c r="O17" i="165"/>
  <c r="O62" i="165"/>
  <c r="O49" i="165"/>
  <c r="O70" i="165"/>
  <c r="O101" i="165"/>
  <c r="O107" i="165"/>
  <c r="O22" i="165"/>
  <c r="O13" i="165"/>
  <c r="O81" i="165"/>
  <c r="O89" i="165"/>
  <c r="O90" i="165"/>
  <c r="O132" i="165"/>
  <c r="O39" i="165"/>
  <c r="O115" i="165"/>
  <c r="O126" i="165"/>
  <c r="O112" i="165"/>
  <c r="O11" i="165"/>
  <c r="O106" i="165"/>
  <c r="O85" i="165"/>
  <c r="O83" i="165"/>
  <c r="O117" i="165"/>
  <c r="O27" i="165"/>
  <c r="O109" i="165"/>
  <c r="O111" i="165"/>
  <c r="O103" i="165"/>
  <c r="O30" i="165"/>
  <c r="O86" i="165"/>
  <c r="O114" i="165"/>
  <c r="O26" i="165"/>
  <c r="O10" i="165"/>
  <c r="O44" i="165"/>
  <c r="O71" i="165"/>
  <c r="O100" i="165"/>
  <c r="O82" i="165"/>
  <c r="O108" i="165"/>
  <c r="O16" i="165"/>
  <c r="O48" i="165"/>
  <c r="O24" i="165"/>
  <c r="O57" i="165"/>
  <c r="O34" i="165"/>
  <c r="O65" i="165"/>
  <c r="O73" i="165"/>
  <c r="O14" i="165"/>
  <c r="O15" i="165"/>
  <c r="O131" i="165"/>
  <c r="O122" i="165"/>
  <c r="O56" i="165"/>
  <c r="O63" i="165"/>
  <c r="O68" i="165"/>
  <c r="O36" i="165"/>
  <c r="O96" i="165"/>
  <c r="O37" i="165"/>
  <c r="AD6" i="141"/>
  <c r="AC7" i="141"/>
  <c r="AE6" i="139"/>
  <c r="AD7" i="139"/>
  <c r="M16" i="141" l="1"/>
  <c r="J6" i="141"/>
  <c r="J5" i="141"/>
  <c r="N112" i="142"/>
  <c r="M112" i="142"/>
  <c r="O112" i="142"/>
  <c r="O56" i="142"/>
  <c r="M56" i="142"/>
  <c r="N56" i="142"/>
  <c r="N118" i="142"/>
  <c r="M118" i="142"/>
  <c r="O118" i="142"/>
  <c r="N25" i="142"/>
  <c r="O25" i="142"/>
  <c r="M25" i="142"/>
  <c r="N18" i="142"/>
  <c r="O18" i="142"/>
  <c r="M18" i="142"/>
  <c r="M76" i="142"/>
  <c r="N76" i="142"/>
  <c r="O76" i="142"/>
  <c r="N86" i="142"/>
  <c r="M86" i="142"/>
  <c r="O86" i="142"/>
  <c r="N82" i="140"/>
  <c r="M82" i="140"/>
  <c r="O82" i="140"/>
  <c r="O70" i="140"/>
  <c r="M70" i="140"/>
  <c r="N70" i="140"/>
  <c r="M63" i="140"/>
  <c r="N63" i="140"/>
  <c r="O63" i="140"/>
  <c r="M23" i="140"/>
  <c r="O23" i="140"/>
  <c r="N23" i="140"/>
  <c r="O89" i="142"/>
  <c r="N89" i="142"/>
  <c r="M89" i="142"/>
  <c r="M101" i="142"/>
  <c r="N101" i="142"/>
  <c r="O101" i="142"/>
  <c r="N107" i="142"/>
  <c r="M107" i="142"/>
  <c r="O107" i="142"/>
  <c r="N46" i="142"/>
  <c r="M46" i="142"/>
  <c r="O46" i="142"/>
  <c r="O58" i="142"/>
  <c r="N58" i="142"/>
  <c r="M58" i="142"/>
  <c r="M111" i="142"/>
  <c r="O111" i="142"/>
  <c r="N111" i="142"/>
  <c r="O35" i="142"/>
  <c r="N35" i="142"/>
  <c r="M35" i="142"/>
  <c r="M67" i="142"/>
  <c r="O67" i="142"/>
  <c r="N67" i="142"/>
  <c r="N26" i="140"/>
  <c r="M26" i="140"/>
  <c r="O26" i="140"/>
  <c r="M74" i="140"/>
  <c r="N74" i="140"/>
  <c r="O74" i="140"/>
  <c r="N69" i="140"/>
  <c r="M69" i="140"/>
  <c r="O69" i="140"/>
  <c r="M28" i="140"/>
  <c r="N28" i="140"/>
  <c r="O28" i="140"/>
  <c r="O77" i="140"/>
  <c r="M77" i="140"/>
  <c r="N77" i="140"/>
  <c r="M131" i="142"/>
  <c r="O131" i="142"/>
  <c r="N131" i="142"/>
  <c r="O122" i="142"/>
  <c r="N122" i="142"/>
  <c r="M122" i="142"/>
  <c r="M29" i="142"/>
  <c r="O29" i="142"/>
  <c r="N29" i="142"/>
  <c r="N11" i="142"/>
  <c r="M11" i="142"/>
  <c r="O11" i="142"/>
  <c r="N75" i="142"/>
  <c r="O75" i="142"/>
  <c r="M75" i="142"/>
  <c r="O36" i="142"/>
  <c r="M36" i="142"/>
  <c r="N36" i="142"/>
  <c r="M97" i="142"/>
  <c r="N97" i="142"/>
  <c r="O97" i="142"/>
  <c r="O114" i="142"/>
  <c r="N114" i="142"/>
  <c r="M114" i="142"/>
  <c r="N24" i="140"/>
  <c r="O24" i="140"/>
  <c r="M24" i="140"/>
  <c r="M56" i="140"/>
  <c r="N56" i="140"/>
  <c r="O56" i="140"/>
  <c r="O67" i="140"/>
  <c r="M67" i="140"/>
  <c r="N67" i="140"/>
  <c r="M25" i="140"/>
  <c r="O25" i="140"/>
  <c r="N25" i="140"/>
  <c r="N73" i="140"/>
  <c r="M73" i="140"/>
  <c r="O73" i="140"/>
  <c r="N119" i="142"/>
  <c r="O119" i="142"/>
  <c r="M119" i="142"/>
  <c r="M60" i="142"/>
  <c r="O60" i="142"/>
  <c r="N60" i="142"/>
  <c r="O64" i="142"/>
  <c r="M64" i="142"/>
  <c r="N64" i="142"/>
  <c r="N72" i="142"/>
  <c r="M72" i="142"/>
  <c r="O72" i="142"/>
  <c r="N123" i="142"/>
  <c r="O123" i="142"/>
  <c r="M123" i="142"/>
  <c r="N104" i="142"/>
  <c r="O104" i="142"/>
  <c r="M104" i="142"/>
  <c r="O59" i="142"/>
  <c r="N59" i="142"/>
  <c r="M59" i="142"/>
  <c r="O10" i="142"/>
  <c r="N10" i="142"/>
  <c r="M10" i="142"/>
  <c r="O113" i="142"/>
  <c r="M113" i="142"/>
  <c r="N113" i="142"/>
  <c r="O51" i="142"/>
  <c r="M51" i="142"/>
  <c r="N51" i="142"/>
  <c r="O62" i="142"/>
  <c r="N62" i="142"/>
  <c r="M62" i="142"/>
  <c r="M9" i="142"/>
  <c r="O9" i="142"/>
  <c r="N9" i="142"/>
  <c r="N94" i="142"/>
  <c r="M94" i="142"/>
  <c r="O94" i="142"/>
  <c r="M32" i="142"/>
  <c r="O32" i="142"/>
  <c r="N32" i="142"/>
  <c r="O126" i="142"/>
  <c r="M126" i="142"/>
  <c r="N126" i="142"/>
  <c r="M8" i="142"/>
  <c r="O8" i="142"/>
  <c r="N8" i="142"/>
  <c r="O81" i="140"/>
  <c r="N81" i="140"/>
  <c r="M81" i="140"/>
  <c r="N49" i="140"/>
  <c r="M49" i="140"/>
  <c r="O49" i="140"/>
  <c r="N43" i="140"/>
  <c r="O43" i="140"/>
  <c r="M43" i="140"/>
  <c r="N88" i="140"/>
  <c r="M88" i="140"/>
  <c r="O88" i="140"/>
  <c r="M50" i="140"/>
  <c r="O50" i="140"/>
  <c r="N50" i="140"/>
  <c r="O15" i="140"/>
  <c r="M15" i="140"/>
  <c r="N15" i="140"/>
  <c r="N89" i="140"/>
  <c r="O89" i="140"/>
  <c r="M89" i="140"/>
  <c r="M78" i="140"/>
  <c r="N78" i="140"/>
  <c r="O78" i="140"/>
  <c r="N21" i="140"/>
  <c r="M21" i="140"/>
  <c r="O21" i="140"/>
  <c r="O41" i="140"/>
  <c r="N41" i="140"/>
  <c r="M41" i="140"/>
  <c r="O38" i="142"/>
  <c r="M38" i="142"/>
  <c r="N38" i="142"/>
  <c r="N90" i="142"/>
  <c r="O90" i="142"/>
  <c r="M90" i="142"/>
  <c r="O115" i="142"/>
  <c r="M115" i="142"/>
  <c r="N115" i="142"/>
  <c r="N127" i="142"/>
  <c r="O127" i="142"/>
  <c r="M127" i="142"/>
  <c r="N100" i="142"/>
  <c r="M100" i="142"/>
  <c r="O100" i="142"/>
  <c r="M99" i="142"/>
  <c r="N99" i="142"/>
  <c r="O99" i="142"/>
  <c r="O110" i="142"/>
  <c r="M110" i="142"/>
  <c r="N110" i="142"/>
  <c r="O38" i="140"/>
  <c r="M38" i="140"/>
  <c r="N38" i="140"/>
  <c r="N20" i="140"/>
  <c r="O20" i="140"/>
  <c r="M20" i="140"/>
  <c r="N65" i="140"/>
  <c r="O65" i="140"/>
  <c r="M65" i="140"/>
  <c r="M48" i="140"/>
  <c r="O48" i="140"/>
  <c r="N48" i="140"/>
  <c r="O39" i="142"/>
  <c r="M39" i="142"/>
  <c r="N39" i="142"/>
  <c r="M74" i="142"/>
  <c r="O74" i="142"/>
  <c r="N74" i="142"/>
  <c r="N13" i="142"/>
  <c r="M13" i="142"/>
  <c r="O13" i="142"/>
  <c r="N129" i="142"/>
  <c r="M129" i="142"/>
  <c r="O129" i="142"/>
  <c r="N61" i="142"/>
  <c r="O61" i="142"/>
  <c r="M61" i="142"/>
  <c r="O134" i="142"/>
  <c r="N134" i="142"/>
  <c r="M134" i="142"/>
  <c r="N68" i="142"/>
  <c r="O68" i="142"/>
  <c r="M68" i="142"/>
  <c r="O16" i="142"/>
  <c r="N16" i="142"/>
  <c r="M16" i="142"/>
  <c r="O76" i="140"/>
  <c r="N76" i="140"/>
  <c r="M76" i="140"/>
  <c r="N35" i="140"/>
  <c r="O35" i="140"/>
  <c r="M35" i="140"/>
  <c r="O46" i="140"/>
  <c r="M46" i="140"/>
  <c r="N46" i="140"/>
  <c r="N57" i="140"/>
  <c r="M57" i="140"/>
  <c r="O57" i="140"/>
  <c r="N32" i="140"/>
  <c r="O32" i="140"/>
  <c r="M32" i="140"/>
  <c r="O30" i="142"/>
  <c r="N30" i="142"/>
  <c r="M30" i="142"/>
  <c r="O92" i="142"/>
  <c r="M92" i="142"/>
  <c r="N92" i="142"/>
  <c r="M53" i="142"/>
  <c r="O53" i="142"/>
  <c r="N53" i="142"/>
  <c r="N77" i="142"/>
  <c r="O77" i="142"/>
  <c r="M77" i="142"/>
  <c r="N84" i="142"/>
  <c r="M84" i="142"/>
  <c r="O84" i="142"/>
  <c r="N102" i="142"/>
  <c r="M102" i="142"/>
  <c r="O102" i="142"/>
  <c r="O133" i="142"/>
  <c r="M133" i="142"/>
  <c r="N133" i="142"/>
  <c r="N73" i="142"/>
  <c r="M73" i="142"/>
  <c r="O73" i="142"/>
  <c r="O84" i="140"/>
  <c r="N84" i="140"/>
  <c r="M84" i="140"/>
  <c r="N8" i="140"/>
  <c r="O8" i="140"/>
  <c r="M8" i="140"/>
  <c r="M12" i="140"/>
  <c r="O12" i="140"/>
  <c r="N12" i="140"/>
  <c r="N53" i="140"/>
  <c r="M53" i="140"/>
  <c r="O53" i="140"/>
  <c r="N45" i="140"/>
  <c r="M45" i="140"/>
  <c r="O45" i="140"/>
  <c r="N43" i="142"/>
  <c r="M43" i="142"/>
  <c r="O43" i="142"/>
  <c r="M47" i="142"/>
  <c r="O47" i="142"/>
  <c r="N47" i="142"/>
  <c r="O23" i="142"/>
  <c r="N23" i="142"/>
  <c r="M23" i="142"/>
  <c r="O12" i="142"/>
  <c r="M12" i="142"/>
  <c r="N12" i="142"/>
  <c r="N81" i="142"/>
  <c r="O81" i="142"/>
  <c r="M81" i="142"/>
  <c r="N93" i="142"/>
  <c r="M93" i="142"/>
  <c r="O93" i="142"/>
  <c r="O26" i="142"/>
  <c r="M26" i="142"/>
  <c r="N26" i="142"/>
  <c r="O15" i="142"/>
  <c r="N15" i="142"/>
  <c r="M15" i="142"/>
  <c r="O24" i="142"/>
  <c r="N24" i="142"/>
  <c r="M24" i="142"/>
  <c r="O21" i="142"/>
  <c r="M21" i="142"/>
  <c r="N21" i="142"/>
  <c r="O88" i="142"/>
  <c r="M88" i="142"/>
  <c r="N88" i="142"/>
  <c r="O105" i="142"/>
  <c r="M105" i="142"/>
  <c r="N105" i="142"/>
  <c r="O57" i="142"/>
  <c r="M57" i="142"/>
  <c r="N57" i="142"/>
  <c r="M65" i="142"/>
  <c r="O65" i="142"/>
  <c r="N65" i="142"/>
  <c r="O22" i="142"/>
  <c r="N22" i="142"/>
  <c r="M22" i="142"/>
  <c r="M42" i="140"/>
  <c r="N42" i="140"/>
  <c r="O42" i="140"/>
  <c r="O30" i="140"/>
  <c r="N30" i="140"/>
  <c r="M30" i="140"/>
  <c r="N85" i="140"/>
  <c r="O85" i="140"/>
  <c r="M85" i="140"/>
  <c r="O60" i="140"/>
  <c r="M60" i="140"/>
  <c r="N60" i="140"/>
  <c r="O29" i="140"/>
  <c r="M29" i="140"/>
  <c r="N29" i="140"/>
  <c r="N75" i="140"/>
  <c r="O75" i="140"/>
  <c r="M75" i="140"/>
  <c r="N40" i="140"/>
  <c r="M40" i="140"/>
  <c r="O40" i="140"/>
  <c r="N71" i="140"/>
  <c r="O71" i="140"/>
  <c r="M71" i="140"/>
  <c r="N18" i="140"/>
  <c r="O18" i="140"/>
  <c r="M18" i="140"/>
  <c r="O66" i="140"/>
  <c r="N66" i="140"/>
  <c r="M66" i="140"/>
  <c r="M17" i="140"/>
  <c r="N17" i="140"/>
  <c r="O17" i="140"/>
  <c r="O125" i="142"/>
  <c r="M125" i="142"/>
  <c r="N125" i="142"/>
  <c r="O70" i="142"/>
  <c r="M70" i="142"/>
  <c r="N70" i="142"/>
  <c r="O14" i="142"/>
  <c r="N14" i="142"/>
  <c r="M14" i="142"/>
  <c r="O27" i="142"/>
  <c r="N27" i="142"/>
  <c r="M27" i="142"/>
  <c r="N20" i="142"/>
  <c r="O20" i="142"/>
  <c r="M20" i="142"/>
  <c r="O49" i="142"/>
  <c r="N49" i="142"/>
  <c r="M49" i="142"/>
  <c r="M52" i="142"/>
  <c r="O52" i="142"/>
  <c r="N52" i="142"/>
  <c r="N42" i="142"/>
  <c r="O42" i="142"/>
  <c r="M42" i="142"/>
  <c r="N69" i="142"/>
  <c r="O69" i="142"/>
  <c r="M69" i="142"/>
  <c r="O79" i="142"/>
  <c r="M79" i="142"/>
  <c r="N79" i="142"/>
  <c r="M80" i="142"/>
  <c r="O80" i="142"/>
  <c r="N80" i="142"/>
  <c r="M87" i="142"/>
  <c r="O87" i="142"/>
  <c r="N87" i="142"/>
  <c r="N116" i="142"/>
  <c r="O116" i="142"/>
  <c r="M116" i="142"/>
  <c r="N40" i="142"/>
  <c r="O40" i="142"/>
  <c r="M40" i="142"/>
  <c r="O63" i="142"/>
  <c r="N63" i="142"/>
  <c r="M63" i="142"/>
  <c r="M80" i="140"/>
  <c r="O80" i="140"/>
  <c r="N80" i="140"/>
  <c r="N79" i="140"/>
  <c r="M79" i="140"/>
  <c r="O79" i="140"/>
  <c r="M47" i="140"/>
  <c r="O47" i="140"/>
  <c r="N47" i="140"/>
  <c r="N10" i="140"/>
  <c r="O10" i="140"/>
  <c r="M10" i="140"/>
  <c r="M54" i="140"/>
  <c r="N54" i="140"/>
  <c r="O54" i="140"/>
  <c r="O19" i="140"/>
  <c r="M19" i="140"/>
  <c r="N19" i="140"/>
  <c r="M61" i="140"/>
  <c r="N61" i="140"/>
  <c r="O61" i="140"/>
  <c r="O39" i="140"/>
  <c r="N39" i="140"/>
  <c r="M39" i="140"/>
  <c r="N59" i="140"/>
  <c r="O59" i="140"/>
  <c r="M59" i="140"/>
  <c r="N14" i="140"/>
  <c r="M14" i="140"/>
  <c r="O14" i="140"/>
  <c r="M58" i="140"/>
  <c r="N58" i="140"/>
  <c r="O58" i="140"/>
  <c r="M128" i="142"/>
  <c r="O128" i="142"/>
  <c r="N128" i="142"/>
  <c r="O66" i="142"/>
  <c r="N66" i="142"/>
  <c r="M66" i="142"/>
  <c r="O85" i="142"/>
  <c r="N85" i="142"/>
  <c r="M85" i="142"/>
  <c r="N109" i="142"/>
  <c r="M109" i="142"/>
  <c r="O109" i="142"/>
  <c r="O106" i="142"/>
  <c r="M106" i="142"/>
  <c r="N106" i="142"/>
  <c r="N54" i="142"/>
  <c r="M54" i="142"/>
  <c r="O54" i="142"/>
  <c r="N83" i="142"/>
  <c r="M83" i="142"/>
  <c r="O83" i="142"/>
  <c r="N33" i="142"/>
  <c r="O33" i="142"/>
  <c r="M33" i="142"/>
  <c r="O96" i="142"/>
  <c r="N96" i="142"/>
  <c r="M96" i="142"/>
  <c r="O78" i="142"/>
  <c r="M78" i="142"/>
  <c r="N78" i="142"/>
  <c r="O98" i="142"/>
  <c r="N98" i="142"/>
  <c r="M98" i="142"/>
  <c r="O55" i="142"/>
  <c r="M55" i="142"/>
  <c r="N55" i="142"/>
  <c r="N120" i="142"/>
  <c r="O120" i="142"/>
  <c r="M120" i="142"/>
  <c r="O50" i="142"/>
  <c r="N50" i="142"/>
  <c r="M50" i="142"/>
  <c r="N121" i="142"/>
  <c r="O121" i="142"/>
  <c r="M121" i="142"/>
  <c r="O82" i="142"/>
  <c r="N82" i="142"/>
  <c r="M82" i="142"/>
  <c r="O31" i="142"/>
  <c r="N31" i="142"/>
  <c r="M31" i="142"/>
  <c r="N34" i="140"/>
  <c r="O34" i="140"/>
  <c r="M34" i="140"/>
  <c r="M22" i="140"/>
  <c r="O22" i="140"/>
  <c r="N22" i="140"/>
  <c r="N72" i="140"/>
  <c r="O72" i="140"/>
  <c r="M72" i="140"/>
  <c r="N33" i="140"/>
  <c r="O33" i="140"/>
  <c r="M33" i="140"/>
  <c r="N86" i="140"/>
  <c r="O86" i="140"/>
  <c r="M86" i="140"/>
  <c r="O44" i="140"/>
  <c r="M44" i="140"/>
  <c r="N44" i="140"/>
  <c r="M13" i="140"/>
  <c r="N13" i="140"/>
  <c r="O13" i="140"/>
  <c r="O87" i="140"/>
  <c r="N87" i="140"/>
  <c r="M87" i="140"/>
  <c r="M27" i="140"/>
  <c r="N27" i="140"/>
  <c r="O27" i="140"/>
  <c r="N55" i="140"/>
  <c r="O55" i="140"/>
  <c r="M55" i="140"/>
  <c r="M62" i="140"/>
  <c r="N62" i="140"/>
  <c r="O62" i="140"/>
  <c r="N103" i="142"/>
  <c r="M103" i="142"/>
  <c r="O103" i="142"/>
  <c r="N108" i="142"/>
  <c r="M108" i="142"/>
  <c r="O108" i="142"/>
  <c r="M31" i="140"/>
  <c r="O31" i="140"/>
  <c r="N31" i="140"/>
  <c r="N68" i="140"/>
  <c r="O68" i="140"/>
  <c r="M68" i="140"/>
  <c r="O37" i="142"/>
  <c r="M37" i="142"/>
  <c r="N37" i="142"/>
  <c r="M132" i="142"/>
  <c r="N132" i="142"/>
  <c r="O132" i="142"/>
  <c r="O71" i="142"/>
  <c r="N71" i="142"/>
  <c r="M71" i="142"/>
  <c r="O95" i="142"/>
  <c r="N95" i="142"/>
  <c r="M95" i="142"/>
  <c r="O19" i="142"/>
  <c r="N19" i="142"/>
  <c r="M19" i="142"/>
  <c r="O34" i="142"/>
  <c r="N34" i="142"/>
  <c r="M34" i="142"/>
  <c r="M45" i="142"/>
  <c r="N45" i="142"/>
  <c r="O45" i="142"/>
  <c r="O48" i="142"/>
  <c r="M48" i="142"/>
  <c r="N48" i="142"/>
  <c r="N91" i="142"/>
  <c r="M91" i="142"/>
  <c r="O91" i="142"/>
  <c r="O130" i="142"/>
  <c r="M130" i="142"/>
  <c r="N130" i="142"/>
  <c r="M44" i="142"/>
  <c r="O44" i="142"/>
  <c r="N44" i="142"/>
  <c r="O124" i="142"/>
  <c r="M124" i="142"/>
  <c r="N124" i="142"/>
  <c r="M41" i="142"/>
  <c r="O41" i="142"/>
  <c r="N41" i="142"/>
  <c r="O28" i="142"/>
  <c r="M28" i="142"/>
  <c r="N28" i="142"/>
  <c r="O17" i="142"/>
  <c r="N17" i="142"/>
  <c r="M17" i="142"/>
  <c r="O117" i="142"/>
  <c r="N117" i="142"/>
  <c r="M117" i="142"/>
  <c r="M83" i="140"/>
  <c r="N83" i="140"/>
  <c r="O83" i="140"/>
  <c r="N51" i="140"/>
  <c r="O51" i="140"/>
  <c r="M51" i="140"/>
  <c r="N37" i="140"/>
  <c r="M37" i="140"/>
  <c r="O37" i="140"/>
  <c r="N90" i="140"/>
  <c r="M90" i="140"/>
  <c r="O90" i="140"/>
  <c r="O52" i="140"/>
  <c r="M52" i="140"/>
  <c r="N52" i="140"/>
  <c r="N11" i="140"/>
  <c r="O11" i="140"/>
  <c r="M11" i="140"/>
  <c r="N9" i="140"/>
  <c r="M9" i="140"/>
  <c r="O9" i="140"/>
  <c r="M16" i="140"/>
  <c r="O16" i="140"/>
  <c r="N16" i="140"/>
  <c r="N36" i="140"/>
  <c r="O36" i="140"/>
  <c r="M36" i="140"/>
  <c r="O64" i="140"/>
  <c r="M64" i="140"/>
  <c r="N64" i="140"/>
  <c r="P68" i="165"/>
  <c r="Q68" i="165"/>
  <c r="P29" i="165"/>
  <c r="Q29" i="165"/>
  <c r="P28" i="165"/>
  <c r="Q28" i="165"/>
  <c r="P15" i="163"/>
  <c r="Q15" i="163"/>
  <c r="P63" i="165"/>
  <c r="Q63" i="165"/>
  <c r="P34" i="165"/>
  <c r="Q34" i="165"/>
  <c r="I22" i="156" s="1"/>
  <c r="P111" i="165"/>
  <c r="Q111" i="165"/>
  <c r="P112" i="165"/>
  <c r="Q112" i="165"/>
  <c r="P13" i="165"/>
  <c r="Q13" i="165"/>
  <c r="P66" i="165"/>
  <c r="Q66" i="165"/>
  <c r="P55" i="165"/>
  <c r="Q55" i="165"/>
  <c r="P121" i="165"/>
  <c r="Q121" i="165"/>
  <c r="P32" i="165"/>
  <c r="Q32" i="165"/>
  <c r="P31" i="165"/>
  <c r="Q31" i="165"/>
  <c r="P41" i="165"/>
  <c r="Q41" i="165"/>
  <c r="P72" i="165"/>
  <c r="Q72" i="165"/>
  <c r="P40" i="165"/>
  <c r="Q40" i="165"/>
  <c r="P77" i="165"/>
  <c r="Q77" i="165"/>
  <c r="P23" i="165"/>
  <c r="Q23" i="165"/>
  <c r="P29" i="163"/>
  <c r="Q29" i="163"/>
  <c r="P9" i="163"/>
  <c r="Q9" i="163"/>
  <c r="P62" i="163"/>
  <c r="Q62" i="163"/>
  <c r="P17" i="163"/>
  <c r="Q17" i="163"/>
  <c r="P10" i="163"/>
  <c r="Q10" i="163"/>
  <c r="P86" i="163"/>
  <c r="Q86" i="163"/>
  <c r="P45" i="163"/>
  <c r="Q45" i="163"/>
  <c r="P36" i="163"/>
  <c r="Q36" i="163"/>
  <c r="P46" i="163"/>
  <c r="Q46" i="163"/>
  <c r="P50" i="163"/>
  <c r="Q50" i="163"/>
  <c r="P93" i="165"/>
  <c r="Q93" i="165"/>
  <c r="P35" i="163"/>
  <c r="Q35" i="163"/>
  <c r="I8" i="157" s="1"/>
  <c r="P44" i="165"/>
  <c r="Q44" i="165"/>
  <c r="P97" i="165"/>
  <c r="Q97" i="165"/>
  <c r="P69" i="165"/>
  <c r="Q69" i="165"/>
  <c r="P83" i="163"/>
  <c r="Q83" i="163"/>
  <c r="P18" i="163"/>
  <c r="Q18" i="163"/>
  <c r="P22" i="163"/>
  <c r="Q22" i="163"/>
  <c r="P43" i="163"/>
  <c r="Q43" i="163"/>
  <c r="P59" i="163"/>
  <c r="Q59" i="163"/>
  <c r="P38" i="163"/>
  <c r="Q38" i="163"/>
  <c r="P57" i="163"/>
  <c r="Q57" i="163"/>
  <c r="P73" i="163"/>
  <c r="Q73" i="163"/>
  <c r="P60" i="163"/>
  <c r="Q60" i="163"/>
  <c r="P65" i="163"/>
  <c r="Q65" i="163"/>
  <c r="P11" i="165"/>
  <c r="Q11" i="165"/>
  <c r="P51" i="165"/>
  <c r="Q51" i="165"/>
  <c r="P127" i="165"/>
  <c r="Q127" i="165"/>
  <c r="P69" i="163"/>
  <c r="Q69" i="163"/>
  <c r="P49" i="163"/>
  <c r="Q49" i="163"/>
  <c r="P84" i="163"/>
  <c r="Q84" i="163"/>
  <c r="P71" i="163"/>
  <c r="Q71" i="163"/>
  <c r="P31" i="163"/>
  <c r="Q31" i="163"/>
  <c r="P85" i="163"/>
  <c r="Q85" i="163"/>
  <c r="P56" i="165"/>
  <c r="Q56" i="165"/>
  <c r="P57" i="165"/>
  <c r="Q57" i="165"/>
  <c r="P109" i="165"/>
  <c r="Q109" i="165"/>
  <c r="P126" i="165"/>
  <c r="Q126" i="165"/>
  <c r="P43" i="165"/>
  <c r="Q43" i="165"/>
  <c r="P94" i="165"/>
  <c r="Q94" i="165"/>
  <c r="Q134" i="165"/>
  <c r="P134" i="165"/>
  <c r="P52" i="165"/>
  <c r="Q52" i="165"/>
  <c r="P116" i="165"/>
  <c r="Q116" i="165"/>
  <c r="Q122" i="165"/>
  <c r="P122" i="165"/>
  <c r="P24" i="165"/>
  <c r="Q24" i="165"/>
  <c r="P27" i="165"/>
  <c r="Q27" i="165"/>
  <c r="P115" i="165"/>
  <c r="Q115" i="165"/>
  <c r="P107" i="165"/>
  <c r="Q107" i="165"/>
  <c r="P46" i="165"/>
  <c r="Q46" i="165"/>
  <c r="P104" i="165"/>
  <c r="Q104" i="165"/>
  <c r="Q123" i="165"/>
  <c r="P123" i="165"/>
  <c r="P120" i="165"/>
  <c r="Q120" i="165"/>
  <c r="P110" i="165"/>
  <c r="Q110" i="165"/>
  <c r="P128" i="165"/>
  <c r="Q128" i="165"/>
  <c r="P118" i="165"/>
  <c r="Q118" i="165"/>
  <c r="P27" i="163"/>
  <c r="Q27" i="163"/>
  <c r="P79" i="163"/>
  <c r="Q79" i="163"/>
  <c r="P74" i="163"/>
  <c r="Q74" i="163"/>
  <c r="P34" i="163"/>
  <c r="Q34" i="163"/>
  <c r="I9" i="157" s="1"/>
  <c r="P16" i="163"/>
  <c r="Q16" i="163"/>
  <c r="P68" i="163"/>
  <c r="Q68" i="163"/>
  <c r="P77" i="163"/>
  <c r="Q77" i="163"/>
  <c r="P37" i="163"/>
  <c r="Q37" i="163"/>
  <c r="P67" i="163"/>
  <c r="Q67" i="163"/>
  <c r="P8" i="163"/>
  <c r="Q8" i="163"/>
  <c r="P17" i="165"/>
  <c r="Q17" i="165"/>
  <c r="P21" i="165"/>
  <c r="Q21" i="165"/>
  <c r="P41" i="163"/>
  <c r="Q41" i="163"/>
  <c r="P39" i="163"/>
  <c r="Q39" i="163"/>
  <c r="I6" i="157" s="1"/>
  <c r="P131" i="165"/>
  <c r="Q131" i="165"/>
  <c r="P48" i="165"/>
  <c r="Q48" i="165"/>
  <c r="P26" i="165"/>
  <c r="Q26" i="165"/>
  <c r="I23" i="156" s="1"/>
  <c r="P117" i="165"/>
  <c r="Q117" i="165"/>
  <c r="P39" i="165"/>
  <c r="Q39" i="165"/>
  <c r="Q101" i="165"/>
  <c r="P101" i="165"/>
  <c r="Q60" i="165"/>
  <c r="P60" i="165"/>
  <c r="P105" i="165"/>
  <c r="Q105" i="165"/>
  <c r="P87" i="165"/>
  <c r="Q87" i="165"/>
  <c r="P19" i="165"/>
  <c r="Q19" i="165"/>
  <c r="P45" i="165"/>
  <c r="Q45" i="165"/>
  <c r="P130" i="165"/>
  <c r="Q130" i="165"/>
  <c r="P47" i="165"/>
  <c r="Q47" i="165"/>
  <c r="P78" i="165"/>
  <c r="Q78" i="165"/>
  <c r="P12" i="163"/>
  <c r="Q12" i="163"/>
  <c r="P75" i="163"/>
  <c r="Q75" i="163"/>
  <c r="I15" i="157" s="1"/>
  <c r="P70" i="163"/>
  <c r="Q70" i="163"/>
  <c r="P58" i="163"/>
  <c r="Q58" i="163"/>
  <c r="I14" i="157" s="1"/>
  <c r="P55" i="163"/>
  <c r="Q55" i="163"/>
  <c r="P56" i="163"/>
  <c r="Q56" i="163"/>
  <c r="P47" i="163"/>
  <c r="Q47" i="163"/>
  <c r="P23" i="163"/>
  <c r="Q23" i="163"/>
  <c r="I16" i="157" s="1"/>
  <c r="P44" i="163"/>
  <c r="Q44" i="163"/>
  <c r="P61" i="163"/>
  <c r="Q61" i="163"/>
  <c r="P103" i="165"/>
  <c r="Q103" i="165"/>
  <c r="P119" i="165"/>
  <c r="Q119" i="165"/>
  <c r="P114" i="165"/>
  <c r="Q114" i="165"/>
  <c r="P75" i="165"/>
  <c r="Q75" i="165"/>
  <c r="P80" i="165"/>
  <c r="Q80" i="165"/>
  <c r="P52" i="163"/>
  <c r="Q52" i="163"/>
  <c r="P78" i="163"/>
  <c r="Q78" i="163"/>
  <c r="P33" i="163"/>
  <c r="Q33" i="163"/>
  <c r="P24" i="163"/>
  <c r="Q24" i="163"/>
  <c r="P64" i="163"/>
  <c r="Q64" i="163"/>
  <c r="P25" i="163"/>
  <c r="Q25" i="163"/>
  <c r="P26" i="163"/>
  <c r="Q26" i="163"/>
  <c r="P21" i="163"/>
  <c r="Q21" i="163"/>
  <c r="P51" i="163"/>
  <c r="Q51" i="163"/>
  <c r="P13" i="163"/>
  <c r="Q13" i="163"/>
  <c r="P92" i="165"/>
  <c r="Q92" i="165"/>
  <c r="P37" i="165"/>
  <c r="Q37" i="165"/>
  <c r="P15" i="165"/>
  <c r="Q15" i="165"/>
  <c r="I14" i="156" s="1"/>
  <c r="P16" i="165"/>
  <c r="Q16" i="165"/>
  <c r="P83" i="165"/>
  <c r="Q83" i="165"/>
  <c r="P132" i="165"/>
  <c r="Q132" i="165"/>
  <c r="Q70" i="165"/>
  <c r="P70" i="165"/>
  <c r="P125" i="165"/>
  <c r="Q125" i="165"/>
  <c r="Q12" i="165"/>
  <c r="P12" i="165"/>
  <c r="P113" i="165"/>
  <c r="Q113" i="165"/>
  <c r="P124" i="165"/>
  <c r="Q124" i="165"/>
  <c r="P42" i="165"/>
  <c r="Q42" i="165"/>
  <c r="P74" i="165"/>
  <c r="Q74" i="165"/>
  <c r="P96" i="165"/>
  <c r="Q96" i="165"/>
  <c r="P14" i="165"/>
  <c r="Q14" i="165"/>
  <c r="Q108" i="165"/>
  <c r="P108" i="165"/>
  <c r="P86" i="165"/>
  <c r="Q86" i="165"/>
  <c r="P85" i="165"/>
  <c r="Q85" i="165"/>
  <c r="P90" i="165"/>
  <c r="Q90" i="165"/>
  <c r="P49" i="165"/>
  <c r="Q49" i="165"/>
  <c r="P91" i="165"/>
  <c r="Q91" i="165"/>
  <c r="P98" i="165"/>
  <c r="Q98" i="165"/>
  <c r="P38" i="165"/>
  <c r="Q38" i="165"/>
  <c r="P35" i="165"/>
  <c r="Q35" i="165"/>
  <c r="P102" i="165"/>
  <c r="Q102" i="165"/>
  <c r="P61" i="165"/>
  <c r="Q61" i="165"/>
  <c r="P79" i="165"/>
  <c r="Q79" i="165"/>
  <c r="P80" i="163"/>
  <c r="Q80" i="163"/>
  <c r="P42" i="163"/>
  <c r="Q42" i="163"/>
  <c r="P54" i="163"/>
  <c r="Q54" i="163"/>
  <c r="P76" i="163"/>
  <c r="Q76" i="163"/>
  <c r="P28" i="163"/>
  <c r="Q28" i="163"/>
  <c r="P32" i="163"/>
  <c r="Q32" i="163"/>
  <c r="P82" i="163"/>
  <c r="Q82" i="163"/>
  <c r="P87" i="163"/>
  <c r="Q87" i="163"/>
  <c r="P66" i="163"/>
  <c r="Q66" i="163"/>
  <c r="P40" i="163"/>
  <c r="Q40" i="163"/>
  <c r="P65" i="165"/>
  <c r="Q65" i="165"/>
  <c r="P81" i="165"/>
  <c r="Q81" i="165"/>
  <c r="P50" i="165"/>
  <c r="Q50" i="165"/>
  <c r="P36" i="165"/>
  <c r="Q36" i="165"/>
  <c r="P73" i="165"/>
  <c r="Q73" i="165"/>
  <c r="P82" i="165"/>
  <c r="Q82" i="165"/>
  <c r="P30" i="165"/>
  <c r="Q30" i="165"/>
  <c r="Q106" i="165"/>
  <c r="P106" i="165"/>
  <c r="P89" i="165"/>
  <c r="Q89" i="165"/>
  <c r="P58" i="165"/>
  <c r="Q58" i="165"/>
  <c r="P33" i="165"/>
  <c r="Q33" i="165"/>
  <c r="P88" i="165"/>
  <c r="Q88" i="165"/>
  <c r="P53" i="165"/>
  <c r="Q53" i="165"/>
  <c r="P129" i="165"/>
  <c r="Q129" i="165"/>
  <c r="P54" i="165"/>
  <c r="Q54" i="165"/>
  <c r="P59" i="165"/>
  <c r="Q59" i="165"/>
  <c r="P20" i="165"/>
  <c r="Q20" i="165"/>
  <c r="P64" i="165"/>
  <c r="Q64" i="165"/>
  <c r="P30" i="163"/>
  <c r="Q30" i="163"/>
  <c r="P14" i="163"/>
  <c r="Q14" i="163"/>
  <c r="P19" i="163"/>
  <c r="Q19" i="163"/>
  <c r="P63" i="163"/>
  <c r="Q63" i="163"/>
  <c r="P72" i="163"/>
  <c r="Q72" i="163"/>
  <c r="P20" i="163"/>
  <c r="Q20" i="163"/>
  <c r="P53" i="163"/>
  <c r="Q53" i="163"/>
  <c r="P11" i="163"/>
  <c r="Q11" i="163"/>
  <c r="P81" i="163"/>
  <c r="Q81" i="163"/>
  <c r="P48" i="163"/>
  <c r="Q48" i="163"/>
  <c r="AD7" i="141"/>
  <c r="AE6" i="141"/>
  <c r="AE7" i="139"/>
  <c r="AF6" i="139"/>
  <c r="I18" i="157" l="1"/>
  <c r="I13" i="157"/>
  <c r="I11" i="157"/>
  <c r="I17" i="157"/>
  <c r="I7" i="157"/>
  <c r="I19" i="157"/>
  <c r="I10" i="157"/>
  <c r="I12" i="157"/>
  <c r="I9" i="156"/>
  <c r="I16" i="156"/>
  <c r="I13" i="156"/>
  <c r="I12" i="156"/>
  <c r="I26" i="156"/>
  <c r="I6" i="156"/>
  <c r="I27" i="156"/>
  <c r="I15" i="156"/>
  <c r="I24" i="156"/>
  <c r="I17" i="156"/>
  <c r="I25" i="156"/>
  <c r="I19" i="156"/>
  <c r="I8" i="156"/>
  <c r="I11" i="156"/>
  <c r="M5" i="141"/>
  <c r="K5" i="141" s="1"/>
  <c r="M6" i="141"/>
  <c r="D65" i="2" s="1"/>
  <c r="D7" i="112" s="1"/>
  <c r="P6" i="163"/>
  <c r="P5" i="163"/>
  <c r="O91" i="140"/>
  <c r="J34" i="2" s="1"/>
  <c r="O135" i="142"/>
  <c r="J33" i="2" s="1"/>
  <c r="Q5" i="163"/>
  <c r="Q6" i="163"/>
  <c r="AE7" i="141"/>
  <c r="AF6" i="141"/>
  <c r="AF7" i="139"/>
  <c r="AG6" i="139"/>
  <c r="I22" i="157" l="1"/>
  <c r="I7" i="112"/>
  <c r="I42" i="112" s="1"/>
  <c r="N7" i="112"/>
  <c r="N43" i="112" s="1"/>
  <c r="K6" i="141"/>
  <c r="D43" i="112"/>
  <c r="D42" i="112"/>
  <c r="J36" i="2"/>
  <c r="J27" i="2"/>
  <c r="AG6" i="141"/>
  <c r="AF7" i="141"/>
  <c r="AH6" i="139"/>
  <c r="AG7" i="139"/>
  <c r="N42" i="112" l="1"/>
  <c r="N47" i="112" s="1"/>
  <c r="N65" i="112" s="1"/>
  <c r="N71" i="112" s="1"/>
  <c r="N72" i="112" s="1"/>
  <c r="P72" i="112" s="1"/>
  <c r="I43" i="112"/>
  <c r="I47" i="112" s="1"/>
  <c r="I65" i="112" s="1"/>
  <c r="I71" i="112" s="1"/>
  <c r="D47" i="112"/>
  <c r="D65" i="112" s="1"/>
  <c r="D71" i="112" s="1"/>
  <c r="D72" i="112" s="1"/>
  <c r="AH6" i="141"/>
  <c r="AG7" i="141"/>
  <c r="AI6" i="139"/>
  <c r="AH7" i="139"/>
  <c r="F71" i="112" l="1"/>
  <c r="P71" i="112"/>
  <c r="I72" i="112"/>
  <c r="K72" i="112" s="1"/>
  <c r="K71" i="112"/>
  <c r="F72" i="112"/>
  <c r="AI6" i="141"/>
  <c r="AH7" i="141"/>
  <c r="AJ6" i="139"/>
  <c r="AI7" i="139"/>
  <c r="F78" i="112" l="1"/>
  <c r="F77" i="112"/>
  <c r="AJ6" i="141"/>
  <c r="AI7" i="141"/>
  <c r="AK6" i="139"/>
  <c r="AJ7" i="139"/>
  <c r="N3" i="139" l="1"/>
  <c r="J56" i="2"/>
  <c r="N3" i="141"/>
  <c r="AK6" i="141"/>
  <c r="AJ7" i="141"/>
  <c r="AL6" i="139"/>
  <c r="AK7" i="139"/>
  <c r="N63" i="141" l="1"/>
  <c r="N86" i="141"/>
  <c r="N70" i="141"/>
  <c r="N97" i="141"/>
  <c r="N43" i="141"/>
  <c r="N114" i="141"/>
  <c r="N93" i="141"/>
  <c r="N103" i="141"/>
  <c r="N120" i="141"/>
  <c r="N54" i="141"/>
  <c r="N74" i="141"/>
  <c r="N59" i="141"/>
  <c r="N64" i="141"/>
  <c r="N69" i="141"/>
  <c r="N8" i="141"/>
  <c r="N45" i="141"/>
  <c r="N105" i="141"/>
  <c r="N88" i="141"/>
  <c r="N31" i="141"/>
  <c r="N77" i="141"/>
  <c r="N48" i="141"/>
  <c r="N116" i="141"/>
  <c r="N122" i="141"/>
  <c r="N49" i="141"/>
  <c r="N56" i="141"/>
  <c r="N95" i="141"/>
  <c r="N127" i="141"/>
  <c r="N126" i="141"/>
  <c r="N61" i="141"/>
  <c r="N19" i="141"/>
  <c r="N129" i="141"/>
  <c r="N73" i="141"/>
  <c r="N60" i="141"/>
  <c r="N58" i="141"/>
  <c r="N113" i="141"/>
  <c r="N39" i="141"/>
  <c r="N119" i="141"/>
  <c r="N108" i="141"/>
  <c r="N55" i="141"/>
  <c r="N110" i="141"/>
  <c r="N79" i="141"/>
  <c r="N34" i="141"/>
  <c r="N50" i="141"/>
  <c r="N118" i="141"/>
  <c r="N67" i="141"/>
  <c r="N132" i="141"/>
  <c r="N24" i="141"/>
  <c r="N18" i="141"/>
  <c r="N111" i="141"/>
  <c r="N51" i="141"/>
  <c r="N9" i="141"/>
  <c r="N123" i="141"/>
  <c r="N121" i="141"/>
  <c r="N107" i="141"/>
  <c r="N28" i="141"/>
  <c r="N41" i="141"/>
  <c r="N57" i="141"/>
  <c r="N36" i="141"/>
  <c r="N96" i="141"/>
  <c r="N82" i="141"/>
  <c r="N87" i="141"/>
  <c r="N90" i="141"/>
  <c r="N32" i="141"/>
  <c r="N37" i="141"/>
  <c r="N23" i="141"/>
  <c r="N17" i="141"/>
  <c r="N124" i="141"/>
  <c r="N134" i="141"/>
  <c r="N10" i="141"/>
  <c r="N21" i="141"/>
  <c r="N40" i="141"/>
  <c r="N76" i="141"/>
  <c r="N106" i="141"/>
  <c r="N42" i="141"/>
  <c r="N100" i="141"/>
  <c r="N133" i="141"/>
  <c r="N72" i="141"/>
  <c r="N65" i="141"/>
  <c r="N46" i="141"/>
  <c r="N33" i="141"/>
  <c r="N13" i="141"/>
  <c r="N12" i="141"/>
  <c r="N38" i="141"/>
  <c r="N91" i="141"/>
  <c r="N27" i="141"/>
  <c r="N35" i="141"/>
  <c r="N125" i="141"/>
  <c r="N15" i="141"/>
  <c r="N94" i="141"/>
  <c r="N89" i="141"/>
  <c r="N68" i="141"/>
  <c r="N109" i="141"/>
  <c r="N85" i="141"/>
  <c r="N16" i="141"/>
  <c r="N11" i="141"/>
  <c r="N99" i="141"/>
  <c r="N117" i="141"/>
  <c r="N83" i="141"/>
  <c r="N75" i="141"/>
  <c r="N62" i="141"/>
  <c r="N20" i="141"/>
  <c r="N101" i="141"/>
  <c r="N98" i="141"/>
  <c r="N52" i="141"/>
  <c r="N78" i="141"/>
  <c r="N131" i="141"/>
  <c r="N81" i="141"/>
  <c r="N102" i="141"/>
  <c r="N115" i="141"/>
  <c r="N128" i="141"/>
  <c r="N112" i="141"/>
  <c r="N66" i="141"/>
  <c r="N71" i="141"/>
  <c r="N130" i="141"/>
  <c r="N53" i="141"/>
  <c r="N22" i="141"/>
  <c r="N47" i="141"/>
  <c r="N29" i="141"/>
  <c r="N30" i="141"/>
  <c r="N84" i="141"/>
  <c r="N80" i="141"/>
  <c r="N25" i="141"/>
  <c r="N104" i="141"/>
  <c r="N14" i="141"/>
  <c r="N44" i="141"/>
  <c r="N92" i="141"/>
  <c r="N26" i="141"/>
  <c r="N79" i="139"/>
  <c r="N23" i="139"/>
  <c r="N44" i="139"/>
  <c r="N22" i="139"/>
  <c r="N38" i="139"/>
  <c r="N41" i="139"/>
  <c r="N14" i="139"/>
  <c r="N65" i="139"/>
  <c r="N58" i="139"/>
  <c r="N37" i="139"/>
  <c r="N49" i="139"/>
  <c r="N71" i="139"/>
  <c r="N85" i="139"/>
  <c r="N59" i="139"/>
  <c r="N43" i="139"/>
  <c r="N36" i="139"/>
  <c r="N73" i="139"/>
  <c r="N60" i="139"/>
  <c r="N64" i="139"/>
  <c r="N78" i="139"/>
  <c r="N29" i="139"/>
  <c r="N80" i="139"/>
  <c r="N16" i="139"/>
  <c r="N28" i="139"/>
  <c r="N81" i="139"/>
  <c r="N48" i="139"/>
  <c r="N83" i="139"/>
  <c r="N62" i="139"/>
  <c r="N67" i="139"/>
  <c r="N54" i="139"/>
  <c r="N35" i="139"/>
  <c r="N77" i="139"/>
  <c r="N74" i="139"/>
  <c r="N39" i="139"/>
  <c r="N82" i="139"/>
  <c r="N45" i="139"/>
  <c r="N27" i="139"/>
  <c r="N20" i="139"/>
  <c r="N24" i="139"/>
  <c r="N69" i="139"/>
  <c r="N70" i="139"/>
  <c r="N72" i="139"/>
  <c r="N57" i="139"/>
  <c r="N25" i="139"/>
  <c r="N33" i="139"/>
  <c r="N15" i="139"/>
  <c r="N30" i="139"/>
  <c r="N12" i="139"/>
  <c r="N55" i="139"/>
  <c r="N61" i="139"/>
  <c r="N32" i="139"/>
  <c r="N86" i="139"/>
  <c r="N26" i="139"/>
  <c r="N75" i="139"/>
  <c r="N56" i="139"/>
  <c r="N52" i="139"/>
  <c r="N19" i="139"/>
  <c r="N84" i="139"/>
  <c r="N46" i="139"/>
  <c r="N76" i="139"/>
  <c r="N18" i="139"/>
  <c r="N34" i="139"/>
  <c r="N31" i="139"/>
  <c r="N63" i="139"/>
  <c r="N21" i="139"/>
  <c r="N68" i="139"/>
  <c r="N66" i="139"/>
  <c r="N53" i="139"/>
  <c r="N51" i="139"/>
  <c r="N9" i="139"/>
  <c r="N40" i="139"/>
  <c r="N50" i="139"/>
  <c r="N13" i="139"/>
  <c r="N17" i="139"/>
  <c r="N42" i="139"/>
  <c r="N47" i="139"/>
  <c r="N8" i="139"/>
  <c r="N87" i="139"/>
  <c r="N10" i="139"/>
  <c r="N11" i="139"/>
  <c r="AL6" i="141"/>
  <c r="AK7" i="141"/>
  <c r="AL7" i="139"/>
  <c r="AM6" i="139"/>
  <c r="B28" i="156"/>
  <c r="C28" i="156" s="1"/>
  <c r="P47" i="141" l="1"/>
  <c r="O47" i="141"/>
  <c r="AZ47" i="141" s="1"/>
  <c r="O20" i="141"/>
  <c r="AZ20" i="141" s="1"/>
  <c r="P20" i="141"/>
  <c r="P27" i="141"/>
  <c r="O27" i="141"/>
  <c r="AZ27" i="141" s="1"/>
  <c r="O10" i="141"/>
  <c r="AZ10" i="141" s="1"/>
  <c r="P10" i="141"/>
  <c r="I7" i="101" s="1"/>
  <c r="P121" i="141"/>
  <c r="O121" i="141"/>
  <c r="AZ121" i="141" s="1"/>
  <c r="P119" i="141"/>
  <c r="O119" i="141"/>
  <c r="AZ119" i="141" s="1"/>
  <c r="P64" i="141"/>
  <c r="O64" i="141"/>
  <c r="AZ64" i="141" s="1"/>
  <c r="P42" i="139"/>
  <c r="O42" i="139"/>
  <c r="AZ42" i="139" s="1"/>
  <c r="P66" i="139"/>
  <c r="O66" i="139"/>
  <c r="AZ66" i="139" s="1"/>
  <c r="O46" i="139"/>
  <c r="AZ46" i="139" s="1"/>
  <c r="P46" i="139"/>
  <c r="O32" i="139"/>
  <c r="AZ32" i="139" s="1"/>
  <c r="P32" i="139"/>
  <c r="P57" i="139"/>
  <c r="O57" i="139"/>
  <c r="AZ57" i="139" s="1"/>
  <c r="O82" i="139"/>
  <c r="AZ82" i="139" s="1"/>
  <c r="P82" i="139"/>
  <c r="O83" i="139"/>
  <c r="AZ83" i="139" s="1"/>
  <c r="P83" i="139"/>
  <c r="O64" i="139"/>
  <c r="AZ64" i="139" s="1"/>
  <c r="P64" i="139"/>
  <c r="O49" i="139"/>
  <c r="AZ49" i="139" s="1"/>
  <c r="P49" i="139"/>
  <c r="P44" i="139"/>
  <c r="O44" i="139"/>
  <c r="AZ44" i="139" s="1"/>
  <c r="O14" i="141"/>
  <c r="AZ14" i="141" s="1"/>
  <c r="P14" i="141"/>
  <c r="O22" i="141"/>
  <c r="AZ22" i="141" s="1"/>
  <c r="P22" i="141"/>
  <c r="P102" i="141"/>
  <c r="O102" i="141"/>
  <c r="AZ102" i="141" s="1"/>
  <c r="O62" i="141"/>
  <c r="AZ62" i="141" s="1"/>
  <c r="P62" i="141"/>
  <c r="P109" i="141"/>
  <c r="O109" i="141"/>
  <c r="AZ109" i="141" s="1"/>
  <c r="P91" i="141"/>
  <c r="O91" i="141"/>
  <c r="AZ91" i="141" s="1"/>
  <c r="P133" i="141"/>
  <c r="O133" i="141"/>
  <c r="AZ133" i="141" s="1"/>
  <c r="O134" i="141"/>
  <c r="AZ134" i="141" s="1"/>
  <c r="P134" i="141"/>
  <c r="P82" i="141"/>
  <c r="O82" i="141"/>
  <c r="AZ82" i="141" s="1"/>
  <c r="O123" i="141"/>
  <c r="AZ123" i="141" s="1"/>
  <c r="P123" i="141"/>
  <c r="O118" i="141"/>
  <c r="AZ118" i="141" s="1"/>
  <c r="P118" i="141"/>
  <c r="P39" i="141"/>
  <c r="O39" i="141"/>
  <c r="AZ39" i="141" s="1"/>
  <c r="O126" i="141"/>
  <c r="AZ126" i="141" s="1"/>
  <c r="P126" i="141"/>
  <c r="O77" i="141"/>
  <c r="AZ77" i="141" s="1"/>
  <c r="P77" i="141"/>
  <c r="P59" i="141"/>
  <c r="O59" i="141"/>
  <c r="AZ59" i="141" s="1"/>
  <c r="P97" i="141"/>
  <c r="O97" i="141"/>
  <c r="AZ97" i="141" s="1"/>
  <c r="O62" i="139"/>
  <c r="AZ62" i="139" s="1"/>
  <c r="P62" i="139"/>
  <c r="O17" i="139"/>
  <c r="AZ17" i="139" s="1"/>
  <c r="P17" i="139"/>
  <c r="P68" i="139"/>
  <c r="O68" i="139"/>
  <c r="AZ68" i="139" s="1"/>
  <c r="P84" i="139"/>
  <c r="O84" i="139"/>
  <c r="AZ84" i="139" s="1"/>
  <c r="P61" i="139"/>
  <c r="O61" i="139"/>
  <c r="AZ61" i="139" s="1"/>
  <c r="O72" i="139"/>
  <c r="AZ72" i="139" s="1"/>
  <c r="P72" i="139"/>
  <c r="O39" i="139"/>
  <c r="AZ39" i="139" s="1"/>
  <c r="P39" i="139"/>
  <c r="I6" i="102" s="1"/>
  <c r="O48" i="139"/>
  <c r="AZ48" i="139" s="1"/>
  <c r="P48" i="139"/>
  <c r="P60" i="139"/>
  <c r="O60" i="139"/>
  <c r="AZ60" i="139" s="1"/>
  <c r="O37" i="139"/>
  <c r="AZ37" i="139" s="1"/>
  <c r="P37" i="139"/>
  <c r="O23" i="139"/>
  <c r="AZ23" i="139" s="1"/>
  <c r="P23" i="139"/>
  <c r="I20" i="102" s="1"/>
  <c r="O104" i="141"/>
  <c r="AZ104" i="141" s="1"/>
  <c r="P104" i="141"/>
  <c r="P53" i="141"/>
  <c r="O53" i="141"/>
  <c r="AZ53" i="141" s="1"/>
  <c r="P81" i="141"/>
  <c r="O81" i="141"/>
  <c r="AZ81" i="141" s="1"/>
  <c r="O75" i="141"/>
  <c r="AZ75" i="141" s="1"/>
  <c r="P75" i="141"/>
  <c r="O68" i="141"/>
  <c r="AZ68" i="141" s="1"/>
  <c r="P68" i="141"/>
  <c r="P38" i="141"/>
  <c r="O38" i="141"/>
  <c r="AZ38" i="141" s="1"/>
  <c r="P100" i="141"/>
  <c r="O100" i="141"/>
  <c r="AZ100" i="141" s="1"/>
  <c r="P124" i="141"/>
  <c r="O124" i="141"/>
  <c r="AZ124" i="141" s="1"/>
  <c r="P96" i="141"/>
  <c r="O96" i="141"/>
  <c r="AZ96" i="141" s="1"/>
  <c r="P9" i="141"/>
  <c r="I31" i="101" s="1"/>
  <c r="O9" i="141"/>
  <c r="AZ9" i="141" s="1"/>
  <c r="O50" i="141"/>
  <c r="AZ50" i="141" s="1"/>
  <c r="P50" i="141"/>
  <c r="P113" i="141"/>
  <c r="O113" i="141"/>
  <c r="AZ113" i="141" s="1"/>
  <c r="O127" i="141"/>
  <c r="AZ127" i="141" s="1"/>
  <c r="P127" i="141"/>
  <c r="P31" i="141"/>
  <c r="O31" i="141"/>
  <c r="AZ31" i="141" s="1"/>
  <c r="P74" i="141"/>
  <c r="O74" i="141"/>
  <c r="AZ74" i="141" s="1"/>
  <c r="O70" i="141"/>
  <c r="AZ70" i="141" s="1"/>
  <c r="P70" i="141"/>
  <c r="P22" i="139"/>
  <c r="O22" i="139"/>
  <c r="AZ22" i="139" s="1"/>
  <c r="O13" i="139"/>
  <c r="AZ13" i="139" s="1"/>
  <c r="P13" i="139"/>
  <c r="P21" i="139"/>
  <c r="O21" i="139"/>
  <c r="AZ21" i="139" s="1"/>
  <c r="P19" i="139"/>
  <c r="O19" i="139"/>
  <c r="AZ19" i="139" s="1"/>
  <c r="O55" i="139"/>
  <c r="AZ55" i="139" s="1"/>
  <c r="P55" i="139"/>
  <c r="O70" i="139"/>
  <c r="AZ70" i="139" s="1"/>
  <c r="P70" i="139"/>
  <c r="O74" i="139"/>
  <c r="AZ74" i="139" s="1"/>
  <c r="P74" i="139"/>
  <c r="I12" i="102" s="1"/>
  <c r="P81" i="139"/>
  <c r="O81" i="139"/>
  <c r="AZ81" i="139" s="1"/>
  <c r="O73" i="139"/>
  <c r="AZ73" i="139" s="1"/>
  <c r="P73" i="139"/>
  <c r="P58" i="139"/>
  <c r="I16" i="102" s="1"/>
  <c r="O58" i="139"/>
  <c r="AZ58" i="139" s="1"/>
  <c r="O79" i="139"/>
  <c r="AZ79" i="139" s="1"/>
  <c r="P79" i="139"/>
  <c r="P25" i="141"/>
  <c r="O25" i="141"/>
  <c r="AZ25" i="141" s="1"/>
  <c r="O130" i="141"/>
  <c r="AZ130" i="141" s="1"/>
  <c r="P130" i="141"/>
  <c r="O131" i="141"/>
  <c r="AZ131" i="141" s="1"/>
  <c r="P131" i="141"/>
  <c r="O83" i="141"/>
  <c r="AZ83" i="141" s="1"/>
  <c r="P83" i="141"/>
  <c r="O89" i="141"/>
  <c r="AZ89" i="141" s="1"/>
  <c r="P89" i="141"/>
  <c r="P12" i="141"/>
  <c r="O12" i="141"/>
  <c r="AZ12" i="141" s="1"/>
  <c r="O42" i="141"/>
  <c r="AZ42" i="141" s="1"/>
  <c r="P42" i="141"/>
  <c r="O17" i="141"/>
  <c r="AZ17" i="141" s="1"/>
  <c r="P17" i="141"/>
  <c r="P36" i="141"/>
  <c r="O36" i="141"/>
  <c r="AZ36" i="141" s="1"/>
  <c r="P51" i="141"/>
  <c r="O51" i="141"/>
  <c r="AZ51" i="141" s="1"/>
  <c r="O34" i="141"/>
  <c r="AZ34" i="141" s="1"/>
  <c r="P34" i="141"/>
  <c r="I32" i="101" s="1"/>
  <c r="O58" i="141"/>
  <c r="AZ58" i="141" s="1"/>
  <c r="P58" i="141"/>
  <c r="O95" i="141"/>
  <c r="AZ95" i="141" s="1"/>
  <c r="P95" i="141"/>
  <c r="I24" i="101" s="1"/>
  <c r="O88" i="141"/>
  <c r="AZ88" i="141" s="1"/>
  <c r="P88" i="141"/>
  <c r="P54" i="141"/>
  <c r="O54" i="141"/>
  <c r="AZ54" i="141" s="1"/>
  <c r="O86" i="141"/>
  <c r="AZ86" i="141" s="1"/>
  <c r="P86" i="141"/>
  <c r="P47" i="139"/>
  <c r="O47" i="139"/>
  <c r="AZ47" i="139" s="1"/>
  <c r="O53" i="139"/>
  <c r="AZ53" i="139" s="1"/>
  <c r="P53" i="139"/>
  <c r="P76" i="139"/>
  <c r="O76" i="139"/>
  <c r="AZ76" i="139" s="1"/>
  <c r="O86" i="139"/>
  <c r="AZ86" i="139" s="1"/>
  <c r="P86" i="139"/>
  <c r="O25" i="139"/>
  <c r="AZ25" i="139" s="1"/>
  <c r="P25" i="139"/>
  <c r="O45" i="139"/>
  <c r="AZ45" i="139" s="1"/>
  <c r="P45" i="139"/>
  <c r="O71" i="139"/>
  <c r="AZ71" i="139" s="1"/>
  <c r="P71" i="139"/>
  <c r="O44" i="141"/>
  <c r="AZ44" i="141" s="1"/>
  <c r="P44" i="141"/>
  <c r="P115" i="141"/>
  <c r="O115" i="141"/>
  <c r="AZ115" i="141" s="1"/>
  <c r="P85" i="141"/>
  <c r="O85" i="141"/>
  <c r="AZ85" i="141" s="1"/>
  <c r="O72" i="141"/>
  <c r="AZ72" i="141" s="1"/>
  <c r="P72" i="141"/>
  <c r="P87" i="141"/>
  <c r="I23" i="101" s="1"/>
  <c r="O87" i="141"/>
  <c r="AZ87" i="141" s="1"/>
  <c r="P67" i="141"/>
  <c r="O67" i="141"/>
  <c r="AZ67" i="141" s="1"/>
  <c r="O61" i="141"/>
  <c r="AZ61" i="141" s="1"/>
  <c r="P61" i="141"/>
  <c r="P48" i="141"/>
  <c r="O48" i="141"/>
  <c r="AZ48" i="141" s="1"/>
  <c r="P43" i="141"/>
  <c r="O43" i="141"/>
  <c r="AZ43" i="141" s="1"/>
  <c r="P11" i="139"/>
  <c r="O11" i="139"/>
  <c r="AZ11" i="139" s="1"/>
  <c r="P50" i="139"/>
  <c r="O50" i="139"/>
  <c r="AZ50" i="139" s="1"/>
  <c r="O63" i="139"/>
  <c r="AZ63" i="139" s="1"/>
  <c r="P63" i="139"/>
  <c r="P52" i="139"/>
  <c r="O52" i="139"/>
  <c r="AZ52" i="139" s="1"/>
  <c r="P12" i="139"/>
  <c r="O12" i="139"/>
  <c r="AZ12" i="139" s="1"/>
  <c r="P69" i="139"/>
  <c r="O69" i="139"/>
  <c r="AZ69" i="139" s="1"/>
  <c r="O77" i="139"/>
  <c r="AZ77" i="139" s="1"/>
  <c r="P77" i="139"/>
  <c r="P28" i="139"/>
  <c r="O28" i="139"/>
  <c r="AZ28" i="139" s="1"/>
  <c r="O36" i="139"/>
  <c r="AZ36" i="139" s="1"/>
  <c r="P36" i="139"/>
  <c r="P65" i="139"/>
  <c r="O65" i="139"/>
  <c r="AZ65" i="139" s="1"/>
  <c r="O80" i="141"/>
  <c r="AZ80" i="141" s="1"/>
  <c r="P80" i="141"/>
  <c r="P71" i="141"/>
  <c r="O71" i="141"/>
  <c r="AZ71" i="141" s="1"/>
  <c r="O78" i="141"/>
  <c r="AZ78" i="141" s="1"/>
  <c r="P78" i="141"/>
  <c r="P117" i="141"/>
  <c r="O117" i="141"/>
  <c r="AZ117" i="141" s="1"/>
  <c r="P94" i="141"/>
  <c r="O94" i="141"/>
  <c r="AZ94" i="141" s="1"/>
  <c r="P13" i="141"/>
  <c r="I20" i="101" s="1"/>
  <c r="O13" i="141"/>
  <c r="AZ13" i="141" s="1"/>
  <c r="P106" i="141"/>
  <c r="O106" i="141"/>
  <c r="AZ106" i="141" s="1"/>
  <c r="P23" i="141"/>
  <c r="O23" i="141"/>
  <c r="AZ23" i="141" s="1"/>
  <c r="O57" i="141"/>
  <c r="AZ57" i="141" s="1"/>
  <c r="P57" i="141"/>
  <c r="O111" i="141"/>
  <c r="AZ111" i="141" s="1"/>
  <c r="P111" i="141"/>
  <c r="I19" i="101" s="1"/>
  <c r="P79" i="141"/>
  <c r="O79" i="141"/>
  <c r="AZ79" i="141" s="1"/>
  <c r="O60" i="141"/>
  <c r="AZ60" i="141" s="1"/>
  <c r="P60" i="141"/>
  <c r="O56" i="141"/>
  <c r="AZ56" i="141" s="1"/>
  <c r="P56" i="141"/>
  <c r="P105" i="141"/>
  <c r="O105" i="141"/>
  <c r="AZ105" i="141" s="1"/>
  <c r="O120" i="141"/>
  <c r="AZ120" i="141" s="1"/>
  <c r="P120" i="141"/>
  <c r="P63" i="141"/>
  <c r="O63" i="141"/>
  <c r="AZ63" i="141" s="1"/>
  <c r="O78" i="139"/>
  <c r="AZ78" i="139" s="1"/>
  <c r="P78" i="139"/>
  <c r="I18" i="102" s="1"/>
  <c r="O10" i="139"/>
  <c r="AZ10" i="139" s="1"/>
  <c r="P10" i="139"/>
  <c r="P40" i="139"/>
  <c r="O40" i="139"/>
  <c r="AZ40" i="139" s="1"/>
  <c r="O31" i="139"/>
  <c r="AZ31" i="139" s="1"/>
  <c r="P31" i="139"/>
  <c r="O56" i="139"/>
  <c r="AZ56" i="139" s="1"/>
  <c r="P56" i="139"/>
  <c r="O30" i="139"/>
  <c r="AZ30" i="139" s="1"/>
  <c r="P30" i="139"/>
  <c r="O24" i="139"/>
  <c r="AZ24" i="139" s="1"/>
  <c r="P24" i="139"/>
  <c r="O35" i="139"/>
  <c r="AZ35" i="139" s="1"/>
  <c r="P35" i="139"/>
  <c r="I8" i="102" s="1"/>
  <c r="P16" i="139"/>
  <c r="O16" i="139"/>
  <c r="AZ16" i="139" s="1"/>
  <c r="O43" i="139"/>
  <c r="AZ43" i="139" s="1"/>
  <c r="P43" i="139"/>
  <c r="O14" i="139"/>
  <c r="AZ14" i="139" s="1"/>
  <c r="P14" i="139"/>
  <c r="P84" i="141"/>
  <c r="O84" i="141"/>
  <c r="AZ84" i="141" s="1"/>
  <c r="P66" i="141"/>
  <c r="O66" i="141"/>
  <c r="AZ66" i="141" s="1"/>
  <c r="O52" i="141"/>
  <c r="AZ52" i="141" s="1"/>
  <c r="P52" i="141"/>
  <c r="P99" i="141"/>
  <c r="O99" i="141"/>
  <c r="AZ99" i="141" s="1"/>
  <c r="O15" i="141"/>
  <c r="AZ15" i="141" s="1"/>
  <c r="P15" i="141"/>
  <c r="I16" i="101" s="1"/>
  <c r="P33" i="141"/>
  <c r="O33" i="141"/>
  <c r="AZ33" i="141" s="1"/>
  <c r="O76" i="141"/>
  <c r="AZ76" i="141" s="1"/>
  <c r="P76" i="141"/>
  <c r="P37" i="141"/>
  <c r="O37" i="141"/>
  <c r="AZ37" i="141" s="1"/>
  <c r="P41" i="141"/>
  <c r="O41" i="141"/>
  <c r="AZ41" i="141" s="1"/>
  <c r="O18" i="141"/>
  <c r="AZ18" i="141" s="1"/>
  <c r="P18" i="141"/>
  <c r="O110" i="141"/>
  <c r="AZ110" i="141" s="1"/>
  <c r="P110" i="141"/>
  <c r="P73" i="141"/>
  <c r="O73" i="141"/>
  <c r="AZ73" i="141" s="1"/>
  <c r="P49" i="141"/>
  <c r="O49" i="141"/>
  <c r="AZ49" i="141" s="1"/>
  <c r="P45" i="141"/>
  <c r="O45" i="141"/>
  <c r="AZ45" i="141" s="1"/>
  <c r="P103" i="141"/>
  <c r="O103" i="141"/>
  <c r="AZ103" i="141" s="1"/>
  <c r="O87" i="139"/>
  <c r="AZ87" i="139" s="1"/>
  <c r="P87" i="139"/>
  <c r="O9" i="139"/>
  <c r="AZ9" i="139" s="1"/>
  <c r="P9" i="139"/>
  <c r="O34" i="139"/>
  <c r="AZ34" i="139" s="1"/>
  <c r="P34" i="139"/>
  <c r="I9" i="102" s="1"/>
  <c r="P75" i="139"/>
  <c r="I17" i="102" s="1"/>
  <c r="O75" i="139"/>
  <c r="AZ75" i="139" s="1"/>
  <c r="O15" i="139"/>
  <c r="AZ15" i="139" s="1"/>
  <c r="P15" i="139"/>
  <c r="P20" i="139"/>
  <c r="I19" i="102" s="1"/>
  <c r="O20" i="139"/>
  <c r="AZ20" i="139" s="1"/>
  <c r="O54" i="139"/>
  <c r="AZ54" i="139" s="1"/>
  <c r="P54" i="139"/>
  <c r="P80" i="139"/>
  <c r="O80" i="139"/>
  <c r="AZ80" i="139" s="1"/>
  <c r="O59" i="139"/>
  <c r="AZ59" i="139" s="1"/>
  <c r="P59" i="139"/>
  <c r="O41" i="139"/>
  <c r="AZ41" i="139" s="1"/>
  <c r="P41" i="139"/>
  <c r="P26" i="141"/>
  <c r="I33" i="101" s="1"/>
  <c r="O26" i="141"/>
  <c r="AZ26" i="141" s="1"/>
  <c r="O30" i="141"/>
  <c r="AZ30" i="141" s="1"/>
  <c r="P30" i="141"/>
  <c r="P112" i="141"/>
  <c r="O112" i="141"/>
  <c r="AZ112" i="141" s="1"/>
  <c r="O98" i="141"/>
  <c r="AZ98" i="141" s="1"/>
  <c r="P98" i="141"/>
  <c r="P11" i="141"/>
  <c r="O11" i="141"/>
  <c r="AZ11" i="141" s="1"/>
  <c r="P125" i="141"/>
  <c r="O125" i="141"/>
  <c r="AZ125" i="141" s="1"/>
  <c r="O46" i="141"/>
  <c r="AZ46" i="141" s="1"/>
  <c r="P46" i="141"/>
  <c r="I9" i="101" s="1"/>
  <c r="P40" i="141"/>
  <c r="O40" i="141"/>
  <c r="AZ40" i="141" s="1"/>
  <c r="P32" i="141"/>
  <c r="O32" i="141"/>
  <c r="AZ32" i="141" s="1"/>
  <c r="O28" i="141"/>
  <c r="AZ28" i="141" s="1"/>
  <c r="P28" i="141"/>
  <c r="O24" i="141"/>
  <c r="AZ24" i="141" s="1"/>
  <c r="P24" i="141"/>
  <c r="I25" i="101" s="1"/>
  <c r="P55" i="141"/>
  <c r="O55" i="141"/>
  <c r="AZ55" i="141" s="1"/>
  <c r="P129" i="141"/>
  <c r="O129" i="141"/>
  <c r="AZ129" i="141" s="1"/>
  <c r="P122" i="141"/>
  <c r="O122" i="141"/>
  <c r="AZ122" i="141" s="1"/>
  <c r="O8" i="141"/>
  <c r="AZ8" i="141" s="1"/>
  <c r="P8" i="141"/>
  <c r="P93" i="141"/>
  <c r="O93" i="141"/>
  <c r="AZ93" i="141" s="1"/>
  <c r="P8" i="139"/>
  <c r="O8" i="139"/>
  <c r="AZ8" i="139" s="1"/>
  <c r="O51" i="139"/>
  <c r="AZ51" i="139" s="1"/>
  <c r="P51" i="139"/>
  <c r="P18" i="139"/>
  <c r="O18" i="139"/>
  <c r="AZ18" i="139" s="1"/>
  <c r="P26" i="139"/>
  <c r="O26" i="139"/>
  <c r="AZ26" i="139" s="1"/>
  <c r="O33" i="139"/>
  <c r="AZ33" i="139" s="1"/>
  <c r="P33" i="139"/>
  <c r="P27" i="139"/>
  <c r="O27" i="139"/>
  <c r="AZ27" i="139" s="1"/>
  <c r="O67" i="139"/>
  <c r="AZ67" i="139" s="1"/>
  <c r="P67" i="139"/>
  <c r="P29" i="139"/>
  <c r="O29" i="139"/>
  <c r="AZ29" i="139" s="1"/>
  <c r="O85" i="139"/>
  <c r="AZ85" i="139" s="1"/>
  <c r="P85" i="139"/>
  <c r="P38" i="139"/>
  <c r="O38" i="139"/>
  <c r="AZ38" i="139" s="1"/>
  <c r="O92" i="141"/>
  <c r="AZ92" i="141" s="1"/>
  <c r="P92" i="141"/>
  <c r="O29" i="141"/>
  <c r="AZ29" i="141" s="1"/>
  <c r="P29" i="141"/>
  <c r="P128" i="141"/>
  <c r="O128" i="141"/>
  <c r="AZ128" i="141" s="1"/>
  <c r="O101" i="141"/>
  <c r="AZ101" i="141" s="1"/>
  <c r="P101" i="141"/>
  <c r="O16" i="141"/>
  <c r="AZ16" i="141" s="1"/>
  <c r="P16" i="141"/>
  <c r="O35" i="141"/>
  <c r="AZ35" i="141" s="1"/>
  <c r="P35" i="141"/>
  <c r="I27" i="101" s="1"/>
  <c r="P65" i="141"/>
  <c r="O65" i="141"/>
  <c r="AZ65" i="141" s="1"/>
  <c r="P21" i="141"/>
  <c r="O21" i="141"/>
  <c r="AZ21" i="141" s="1"/>
  <c r="O90" i="141"/>
  <c r="AZ90" i="141" s="1"/>
  <c r="P90" i="141"/>
  <c r="P107" i="141"/>
  <c r="O107" i="141"/>
  <c r="AZ107" i="141" s="1"/>
  <c r="O132" i="141"/>
  <c r="AZ132" i="141" s="1"/>
  <c r="P132" i="141"/>
  <c r="P108" i="141"/>
  <c r="O108" i="141"/>
  <c r="AZ108" i="141" s="1"/>
  <c r="P19" i="141"/>
  <c r="O19" i="141"/>
  <c r="AZ19" i="141" s="1"/>
  <c r="P116" i="141"/>
  <c r="O116" i="141"/>
  <c r="AZ116" i="141" s="1"/>
  <c r="P69" i="141"/>
  <c r="O69" i="141"/>
  <c r="AZ69" i="141" s="1"/>
  <c r="P114" i="141"/>
  <c r="O114" i="141"/>
  <c r="AZ114" i="141" s="1"/>
  <c r="L10" i="165"/>
  <c r="M10" i="165" s="1"/>
  <c r="L8" i="165"/>
  <c r="M8" i="165" s="1"/>
  <c r="L22" i="165"/>
  <c r="M22" i="165" s="1"/>
  <c r="L9" i="165"/>
  <c r="M9" i="165" s="1"/>
  <c r="AL7" i="141"/>
  <c r="AM6" i="141"/>
  <c r="AM7" i="139"/>
  <c r="AN6" i="139"/>
  <c r="L100" i="165"/>
  <c r="L67" i="165"/>
  <c r="L84" i="165"/>
  <c r="M84" i="165" s="1"/>
  <c r="L18" i="165"/>
  <c r="L62" i="165"/>
  <c r="M62" i="165" s="1"/>
  <c r="L133" i="165"/>
  <c r="M133" i="165" s="1"/>
  <c r="L71" i="165"/>
  <c r="M71" i="165" s="1"/>
  <c r="L25" i="165"/>
  <c r="M25" i="165" s="1"/>
  <c r="L95" i="165"/>
  <c r="M95" i="165" s="1"/>
  <c r="L76" i="165"/>
  <c r="M76" i="165" s="1"/>
  <c r="L99" i="165"/>
  <c r="M99" i="165" s="1"/>
  <c r="I18" i="101" l="1"/>
  <c r="I13" i="102"/>
  <c r="I29" i="101"/>
  <c r="I30" i="101"/>
  <c r="I7" i="102"/>
  <c r="I34" i="101"/>
  <c r="I26" i="101"/>
  <c r="I11" i="102"/>
  <c r="I14" i="101"/>
  <c r="I10" i="102"/>
  <c r="I8" i="101"/>
  <c r="I12" i="101"/>
  <c r="I21" i="101"/>
  <c r="I10" i="101"/>
  <c r="I22" i="102"/>
  <c r="I21" i="102"/>
  <c r="I28" i="101"/>
  <c r="I6" i="101"/>
  <c r="I13" i="101"/>
  <c r="I17" i="101"/>
  <c r="I35" i="101"/>
  <c r="I22" i="101"/>
  <c r="I14" i="102"/>
  <c r="I36" i="101"/>
  <c r="I11" i="101"/>
  <c r="I38" i="101"/>
  <c r="I15" i="101"/>
  <c r="I15" i="102"/>
  <c r="I37" i="101"/>
  <c r="AZ88" i="139"/>
  <c r="P5" i="141"/>
  <c r="P6" i="141"/>
  <c r="J9" i="2" s="1"/>
  <c r="P6" i="139"/>
  <c r="J10" i="2" s="1"/>
  <c r="P5" i="139"/>
  <c r="AZ135" i="141"/>
  <c r="P18" i="165"/>
  <c r="M18" i="165"/>
  <c r="N67" i="165"/>
  <c r="Q67" i="165" s="1"/>
  <c r="M67" i="165"/>
  <c r="P100" i="165"/>
  <c r="M100" i="165"/>
  <c r="N9" i="165"/>
  <c r="Q9" i="165" s="1"/>
  <c r="I21" i="156" s="1"/>
  <c r="P9" i="165"/>
  <c r="N22" i="165"/>
  <c r="Q22" i="165" s="1"/>
  <c r="P22" i="165"/>
  <c r="N8" i="165"/>
  <c r="Q8" i="165" s="1"/>
  <c r="P8" i="165"/>
  <c r="N10" i="165"/>
  <c r="Q10" i="165" s="1"/>
  <c r="I7" i="156" s="1"/>
  <c r="P10" i="165"/>
  <c r="AM7" i="141"/>
  <c r="AN6" i="141"/>
  <c r="AN7" i="139"/>
  <c r="AO6" i="139"/>
  <c r="P67" i="165"/>
  <c r="N100" i="165"/>
  <c r="Q100" i="165" s="1"/>
  <c r="N18" i="165"/>
  <c r="Q18" i="165" s="1"/>
  <c r="N84" i="165"/>
  <c r="Q84" i="165" s="1"/>
  <c r="P84" i="165"/>
  <c r="N133" i="165"/>
  <c r="Q133" i="165" s="1"/>
  <c r="P133" i="165"/>
  <c r="N62" i="165"/>
  <c r="Q62" i="165" s="1"/>
  <c r="P62" i="165"/>
  <c r="N25" i="165"/>
  <c r="Q25" i="165" s="1"/>
  <c r="P25" i="165"/>
  <c r="N95" i="165"/>
  <c r="Q95" i="165" s="1"/>
  <c r="I18" i="156" s="1"/>
  <c r="P95" i="165"/>
  <c r="P76" i="165"/>
  <c r="N76" i="165"/>
  <c r="Q76" i="165" s="1"/>
  <c r="N99" i="165"/>
  <c r="Q99" i="165" s="1"/>
  <c r="P99" i="165"/>
  <c r="P71" i="165"/>
  <c r="N71" i="165"/>
  <c r="Q71" i="165" s="1"/>
  <c r="I24" i="102" l="1"/>
  <c r="I40" i="101"/>
  <c r="I20" i="156"/>
  <c r="I10" i="156"/>
  <c r="I28" i="156"/>
  <c r="J12" i="2"/>
  <c r="M5" i="165"/>
  <c r="M6" i="165"/>
  <c r="P5" i="165"/>
  <c r="P6" i="165"/>
  <c r="AN7" i="141"/>
  <c r="AO6" i="141"/>
  <c r="AP6" i="139"/>
  <c r="AO7" i="139"/>
  <c r="N5" i="165"/>
  <c r="L5" i="165" s="1"/>
  <c r="N6" i="165"/>
  <c r="Q5" i="165"/>
  <c r="Q6" i="165"/>
  <c r="J26" i="2" s="1"/>
  <c r="I30" i="156" l="1"/>
  <c r="L6" i="165"/>
  <c r="E65" i="2"/>
  <c r="G65" i="2" s="1"/>
  <c r="AP6" i="141"/>
  <c r="AO7" i="141"/>
  <c r="AQ6" i="139"/>
  <c r="AP7" i="139"/>
  <c r="AQ6" i="141" l="1"/>
  <c r="AP7" i="141"/>
  <c r="AR6" i="139"/>
  <c r="AQ7" i="139"/>
  <c r="AR6" i="141" l="1"/>
  <c r="AQ7" i="141"/>
  <c r="AS6" i="139"/>
  <c r="AR7" i="139"/>
  <c r="J29" i="2"/>
  <c r="J47" i="2" s="1"/>
  <c r="AS6" i="141" l="1"/>
  <c r="AR7" i="141"/>
  <c r="AT6" i="139"/>
  <c r="AS7" i="139"/>
  <c r="J49" i="2"/>
  <c r="J51" i="2" s="1"/>
  <c r="AT6" i="141" l="1"/>
  <c r="AS7" i="141"/>
  <c r="AT7" i="139"/>
  <c r="AU6" i="139"/>
  <c r="AT7" i="141" l="1"/>
  <c r="AU6" i="141"/>
  <c r="AU7" i="139"/>
  <c r="AV6" i="139"/>
  <c r="AU7" i="141" l="1"/>
  <c r="AV6" i="141"/>
  <c r="AW6" i="139"/>
  <c r="AW7" i="139" s="1"/>
  <c r="AV7" i="139"/>
  <c r="AV7" i="141" l="1"/>
  <c r="AW6" i="141"/>
  <c r="AW7" i="141" s="1"/>
</calcChain>
</file>

<file path=xl/sharedStrings.xml><?xml version="1.0" encoding="utf-8"?>
<sst xmlns="http://schemas.openxmlformats.org/spreadsheetml/2006/main" count="4325" uniqueCount="847">
  <si>
    <t xml:space="preserve"> </t>
  </si>
  <si>
    <t>Datum:</t>
  </si>
  <si>
    <t>Kunde:</t>
  </si>
  <si>
    <t>Bieter:</t>
  </si>
  <si>
    <t>Leistung:</t>
  </si>
  <si>
    <t>Kunde</t>
  </si>
  <si>
    <t>Objekte:</t>
  </si>
  <si>
    <t>€/Jahr netto</t>
  </si>
  <si>
    <t>GESAMTSUMME p.a. (netto)</t>
  </si>
  <si>
    <t>Stundenverrechnungssätze (Kalkulationsbasis)</t>
  </si>
  <si>
    <t>€/Std. netto</t>
  </si>
  <si>
    <t>Std./Jahr gesamt</t>
  </si>
  <si>
    <t>Anzahl d. Mitarbeiter</t>
  </si>
  <si>
    <t>Raumelement</t>
  </si>
  <si>
    <t>Bestandteile &amp; Tätigkeit</t>
  </si>
  <si>
    <t>Ergänzungsinformation</t>
  </si>
  <si>
    <t>Z</t>
  </si>
  <si>
    <t>BODENARBEITEN</t>
  </si>
  <si>
    <t>Alle Bodenbeläge</t>
  </si>
  <si>
    <t>Beseitigung von losem Abfall und groben Verschmutzungen</t>
  </si>
  <si>
    <t>x</t>
  </si>
  <si>
    <t>saugen, bei Bedarf Fleckdetachour</t>
  </si>
  <si>
    <t>saugen und reinigen</t>
  </si>
  <si>
    <t>inkl. Einlegekammern</t>
  </si>
  <si>
    <t>HAUPTNUTZUNGSKOMPONENTEN</t>
  </si>
  <si>
    <t>Alle Hauptnutzungskomponenten</t>
  </si>
  <si>
    <t>Beseitigung von Abfall, Griffspuren und groben Verschmutzungen</t>
  </si>
  <si>
    <t>Abfall</t>
  </si>
  <si>
    <t>entleeren, Inhalt in Behältnisse an den entsprechenden Sammelstellen entsorgen, mit entsprechenden Beuteln bestücken</t>
  </si>
  <si>
    <t>Abfallbehälter</t>
  </si>
  <si>
    <t>W1</t>
  </si>
  <si>
    <t>M1</t>
  </si>
  <si>
    <t>Lichtschalter, Wandschalter</t>
  </si>
  <si>
    <t>Türen, Schranktüren, Glastüren und so. Innenglasflächen</t>
  </si>
  <si>
    <t>Spiegel</t>
  </si>
  <si>
    <t>Fliesen, Trennwände</t>
  </si>
  <si>
    <t>Spritzbereich</t>
  </si>
  <si>
    <t>Toiletten inkl. Toilettenbrille, Urinale</t>
  </si>
  <si>
    <t>NEBENNUTZUNGSKOMPONENTEN</t>
  </si>
  <si>
    <t>vollflächig inkl. Türrahmen</t>
  </si>
  <si>
    <t>vollflächig</t>
  </si>
  <si>
    <t>Handläufe und Geländer</t>
  </si>
  <si>
    <t>Sonstige Einrichtungsgegenstände</t>
  </si>
  <si>
    <t xml:space="preserve">fachgerecht reinigen  </t>
  </si>
  <si>
    <t>WAND- und DECKENARBEITEN</t>
  </si>
  <si>
    <t>Regale, Schrankfächer</t>
  </si>
  <si>
    <t>freie Flächen</t>
  </si>
  <si>
    <t>Fensterbänke</t>
  </si>
  <si>
    <t>komplette Flächen innen</t>
  </si>
  <si>
    <t>Kabelkanäle</t>
  </si>
  <si>
    <t>Heizkörper, -verkleidungen</t>
  </si>
  <si>
    <t>J2</t>
  </si>
  <si>
    <t>J4</t>
  </si>
  <si>
    <t>Feuerlöscher</t>
  </si>
  <si>
    <t>J1</t>
  </si>
  <si>
    <t>Spinnweben</t>
  </si>
  <si>
    <t>entfernen</t>
  </si>
  <si>
    <t>Raumgruppe</t>
  </si>
  <si>
    <t>Bezeichnung</t>
  </si>
  <si>
    <t>Turnus</t>
  </si>
  <si>
    <t>Leistungswert in m²/h</t>
  </si>
  <si>
    <t>W5</t>
  </si>
  <si>
    <t>W3</t>
  </si>
  <si>
    <t>W2,5</t>
  </si>
  <si>
    <t>W2</t>
  </si>
  <si>
    <t>W4</t>
  </si>
  <si>
    <t>W7</t>
  </si>
  <si>
    <t>W6</t>
  </si>
  <si>
    <t>kR</t>
  </si>
  <si>
    <t>Zwischensumme lohngebundene Kosten</t>
  </si>
  <si>
    <t>5. Selbstkosten (Summe 1 bis 4)</t>
  </si>
  <si>
    <t>Kalkulationszuschlag (Unternehmerzuschlag auf Fertigungslohn)</t>
  </si>
  <si>
    <t>Stundenverrechnungssatz</t>
  </si>
  <si>
    <t>Anteil Sozialversicherungspflichtig Beschäftigte:</t>
  </si>
  <si>
    <t>Unterhaltsreinigung</t>
  </si>
  <si>
    <t>Jahres- faktor</t>
  </si>
  <si>
    <t>m² p.a.</t>
  </si>
  <si>
    <t>m²/Std.</t>
  </si>
  <si>
    <t>Std. p.a.</t>
  </si>
  <si>
    <t>SVS</t>
  </si>
  <si>
    <t>EUR/ Reinigung</t>
  </si>
  <si>
    <t>EUR p.a.</t>
  </si>
  <si>
    <t>Jahresfaktor</t>
  </si>
  <si>
    <t>Kalendertage</t>
  </si>
  <si>
    <t>abzüglich Sonntage</t>
  </si>
  <si>
    <t>Feiertage immer an Werktagen</t>
  </si>
  <si>
    <t>=</t>
  </si>
  <si>
    <t>Feiertage auch an Sa/So</t>
  </si>
  <si>
    <t>Summe Feiertage</t>
  </si>
  <si>
    <t>arbeitsfreie Werktage</t>
  </si>
  <si>
    <t>Verrechenbare Tage</t>
  </si>
  <si>
    <t>Häufigkeit</t>
  </si>
  <si>
    <t>J3</t>
  </si>
  <si>
    <t>W14</t>
  </si>
  <si>
    <t>Reinigungshäufigkeit wöchentlich</t>
  </si>
  <si>
    <t xml:space="preserve">Die den einzelnen Häufigkeitsangaben (siehe Spalte "Turnus") entsprechenden Jahreshäufigkeiten entnehmen Sie bitte der Tabelle "Turnus". </t>
  </si>
  <si>
    <t>Basisdaten</t>
  </si>
  <si>
    <t>1. Unterhaltsreinigung</t>
  </si>
  <si>
    <t>19 % USt.</t>
  </si>
  <si>
    <t xml:space="preserve">GESAMTSUMME p.a. inkl. USt. (brutto) </t>
  </si>
  <si>
    <t>Bodenfläche, m²</t>
  </si>
  <si>
    <t>Raumnr.</t>
  </si>
  <si>
    <t>Flur</t>
  </si>
  <si>
    <t>Raumbezeichnung</t>
  </si>
  <si>
    <t>Küche</t>
  </si>
  <si>
    <t>(SVS: Stundenverrechnungssatz)</t>
  </si>
  <si>
    <t>€/m²</t>
  </si>
  <si>
    <t>ohne Rahmen</t>
  </si>
  <si>
    <t>mit Rahmen</t>
  </si>
  <si>
    <t>€ p.a.</t>
  </si>
  <si>
    <t>EG</t>
  </si>
  <si>
    <t>1.00 Produktivlöhne</t>
  </si>
  <si>
    <t>2.00 Lohngebundene Kosten</t>
  </si>
  <si>
    <t>2.10 Sozialversicherungsbeiträge (Arbeitgeberanteil)</t>
  </si>
  <si>
    <t>2.11 Krankenversicherung auf Produktivlohn</t>
  </si>
  <si>
    <t>2.12 Rentenversicherung auf Produktivlohn</t>
  </si>
  <si>
    <t>2.13 Arbeitslosenversicherung auf Produktivlohn</t>
  </si>
  <si>
    <t>2.14 Pflegeversicherung auf Produktivlohn</t>
  </si>
  <si>
    <t>2.15 U2 Mutterschaftsaufwendungen</t>
  </si>
  <si>
    <t>2.16 U3 Insolvenzgeldumlage</t>
  </si>
  <si>
    <t>2.17 Gesetzliche Unfallversicherung</t>
  </si>
  <si>
    <t>Zwischensumme der Positionen unter 2.10</t>
  </si>
  <si>
    <t>2.20 Soziallöhne</t>
  </si>
  <si>
    <t>2.21 Gesetzliche Feiertage</t>
  </si>
  <si>
    <t xml:space="preserve">        Sozialversicherung auf Pos. 2.21</t>
  </si>
  <si>
    <t>2.22 Urlaubsentgelt</t>
  </si>
  <si>
    <t xml:space="preserve">        Sozialversicherung auf Pos. 2.22</t>
  </si>
  <si>
    <t>2.23 Arbeitsfreistellung</t>
  </si>
  <si>
    <t xml:space="preserve">        Sozialversicherung auf Pos. 2.23</t>
  </si>
  <si>
    <t>2.24 Lohnfortzahlung im Krankheitsfall</t>
  </si>
  <si>
    <t xml:space="preserve">        Sozialversicherung auf Pos. 2.24</t>
  </si>
  <si>
    <t>2.25 Zusätzliches Urlaubsgeld</t>
  </si>
  <si>
    <t xml:space="preserve">        Sozialversicherung auf Pos. 2.25</t>
  </si>
  <si>
    <t>Zwischensumme Soziallöhne inkl. SV-Beiträge auf Soziallöhne</t>
  </si>
  <si>
    <t>Summe Sozialversicherungsbeiträge + Soziallöhne</t>
  </si>
  <si>
    <t xml:space="preserve">2.30 Zusätzliche lohngebundene Kosten </t>
  </si>
  <si>
    <t>2.31 Haftpflichtversicherung</t>
  </si>
  <si>
    <t>2.32 Sonstige Personalkosten</t>
  </si>
  <si>
    <t>3.00 Sonstige auftragsbezogene Kosten</t>
  </si>
  <si>
    <t>3.10b Gehälter Objektleiter</t>
  </si>
  <si>
    <t>3.20 Fahrtkostenzuschuss</t>
  </si>
  <si>
    <t>3.30 Fertigungsmaterial, Maschinen und Geräte, Afa, etc.</t>
  </si>
  <si>
    <t>Zwischensumme sonstige auftragsbezogene Kosten</t>
  </si>
  <si>
    <t>4.0 Unternehmensbezogene Kosten</t>
  </si>
  <si>
    <t>4.10 Gehälter</t>
  </si>
  <si>
    <t>4.11 Gehälter technische Angestellte, inkl. Lohnfolgekosten</t>
  </si>
  <si>
    <t>4.12 Gehälter kaufmännische Angestellte, inkl. Lohnfolgekosten</t>
  </si>
  <si>
    <t>4.20 Fuhrparkkosten</t>
  </si>
  <si>
    <t>4.30 Fertigungshilfskosten</t>
  </si>
  <si>
    <t>4.31 Löhne Hilfsdienste, inkl. Lohnfolgekosten</t>
  </si>
  <si>
    <t>4.32 sonstige Betriebskosten</t>
  </si>
  <si>
    <t>4.40 Schwerbehindertenabgabe</t>
  </si>
  <si>
    <t>4.50 Sonstige Verwaltungskosten</t>
  </si>
  <si>
    <t>4.60 Betriebsratskosten</t>
  </si>
  <si>
    <t>4.70 Sonstige Kosten (Verbandsbeiträge, Zertifizierung, etc.)</t>
  </si>
  <si>
    <t>4.80 Vorfinanzierung Sozialversicherungsbeiträge</t>
  </si>
  <si>
    <t>Zwischensumme unternehmensbezogene Kosten</t>
  </si>
  <si>
    <t>6.00 Gewerbesteuer</t>
  </si>
  <si>
    <t>resultierender Stundenverrechnungssatz (Mischsatz Werktage):</t>
  </si>
  <si>
    <t>Summe</t>
  </si>
  <si>
    <t>Arbeitseinsatz</t>
  </si>
  <si>
    <t>Verrechenbare Arbeitstage - Basistabelle</t>
  </si>
  <si>
    <t>Bodenbelag</t>
  </si>
  <si>
    <t>Büro</t>
  </si>
  <si>
    <t>Lager</t>
  </si>
  <si>
    <t>Technik</t>
  </si>
  <si>
    <t>Archiv</t>
  </si>
  <si>
    <t>PVC</t>
  </si>
  <si>
    <t>Holz</t>
  </si>
  <si>
    <t>Fliesen</t>
  </si>
  <si>
    <t>Parkett</t>
  </si>
  <si>
    <t>K1</t>
  </si>
  <si>
    <t>K2</t>
  </si>
  <si>
    <t>Büro, Arbeitsraum</t>
  </si>
  <si>
    <t>Duschen, Waschräume</t>
  </si>
  <si>
    <t>Flure/Verkehrswege</t>
  </si>
  <si>
    <t>Aufzüge</t>
  </si>
  <si>
    <t>Treppen, Aufgänge</t>
  </si>
  <si>
    <t>Gruppenräume, Mehrzweckräume</t>
  </si>
  <si>
    <t>Umkleiden, Garderoben</t>
  </si>
  <si>
    <t>Küchen</t>
  </si>
  <si>
    <t>Teeküchen</t>
  </si>
  <si>
    <t>Turnhallen</t>
  </si>
  <si>
    <t>Sanitärräume/WCs/Sanitätsräume</t>
  </si>
  <si>
    <t>Raumgruppen:</t>
  </si>
  <si>
    <t>A1</t>
  </si>
  <si>
    <t>B1</t>
  </si>
  <si>
    <t>B2</t>
  </si>
  <si>
    <t>D1</t>
  </si>
  <si>
    <t>E1</t>
  </si>
  <si>
    <t>F1</t>
  </si>
  <si>
    <t>F2</t>
  </si>
  <si>
    <t>F3</t>
  </si>
  <si>
    <t>G1</t>
  </si>
  <si>
    <t>H1</t>
  </si>
  <si>
    <t>L1</t>
  </si>
  <si>
    <t>L2</t>
  </si>
  <si>
    <t>L3</t>
  </si>
  <si>
    <t>N1</t>
  </si>
  <si>
    <t>N2</t>
  </si>
  <si>
    <t>S1</t>
  </si>
  <si>
    <t>U1</t>
  </si>
  <si>
    <t>U2</t>
  </si>
  <si>
    <t>U3</t>
  </si>
  <si>
    <t>Bodenfrequenz pro Woche:</t>
  </si>
  <si>
    <t>Reinigung auch unter losen Teppichen</t>
  </si>
  <si>
    <t>Reinigungstäglich sind loser Abfall und Grobverschmutzungen zu entfernen</t>
  </si>
  <si>
    <t>Hartbeläge (Fliesen-, Stein- und Estrichböden, elastische Beläge, Holzböden, etc.)</t>
  </si>
  <si>
    <t>Klassenzimmer, Gruppenräume, Verkehrsflächen, Verwaltungsbereiche: 1x monatl. Absatzstriche entfernen und in Klassenzimmer, Gruppenräumen und Verkehrsflächen Hartbeläge polieren</t>
  </si>
  <si>
    <t>Textilböden und Teppiche</t>
  </si>
  <si>
    <t>Bürstsaugen, soweit die Bodenbeläge hierfür geeignet sind</t>
  </si>
  <si>
    <t>Fußbodenabläufe</t>
  </si>
  <si>
    <t>Fußleisten, Einstiegsabschlussleisten</t>
  </si>
  <si>
    <t>Schmutzfangmatten, Roste</t>
  </si>
  <si>
    <t>(HNK)</t>
  </si>
  <si>
    <t>Es sind loser Abfall, Griffspuren und Grobverschmutzungen zu entfernen</t>
  </si>
  <si>
    <t>Tische, Sitzmöbel, Bänke, Ablagen</t>
  </si>
  <si>
    <t>Türen, Schranktüren, Spindtüren, Glastüren und so. Innenglasflächen</t>
  </si>
  <si>
    <t>Griffbereiche</t>
  </si>
  <si>
    <t>WC-Papier-, Handtuchspender, Seifenspender etc.</t>
  </si>
  <si>
    <t>reinigen, bei Bedarf bestücken</t>
  </si>
  <si>
    <t>Papier, Seife stellt der Auftraggeber</t>
  </si>
  <si>
    <t>Wasch-, Spül- und Ausgussbecken</t>
  </si>
  <si>
    <t>Armaturen, Duschköpfe</t>
  </si>
  <si>
    <t>Chromteile regelmäßig entkalken</t>
  </si>
  <si>
    <t>Duschen, Duschwände</t>
  </si>
  <si>
    <t>inkl. WC- Bürste</t>
  </si>
  <si>
    <t>Küchenmobiliar, Automaten</t>
  </si>
  <si>
    <t>Außenflächen</t>
  </si>
  <si>
    <t>Tafelrinnen</t>
  </si>
  <si>
    <t>Sportgeräte, Fitnessgeräte</t>
  </si>
  <si>
    <t>Schalttableaus/Aufzugsbedienfeld</t>
  </si>
  <si>
    <t>(NNK)</t>
  </si>
  <si>
    <t>Garderoben, Schränke, Spinde, Vitrinen, Schaukästen, Stehlampen</t>
  </si>
  <si>
    <t>Reinigung grundsätzlich bis Raumhöhe</t>
  </si>
  <si>
    <t>Aufzugswände</t>
  </si>
  <si>
    <t>n.B. (nach Bedarf)</t>
  </si>
  <si>
    <t>Steckdosen</t>
  </si>
  <si>
    <t>So. Wandelemente (Türschilder, Bilderrahmen, Wandlampen, usw.)</t>
  </si>
  <si>
    <t>Leistungscode</t>
  </si>
  <si>
    <t>innen + außen auswischen</t>
  </si>
  <si>
    <t>Oberflächen, freie Flächen, incl.
Stuhlgleiter</t>
  </si>
  <si>
    <t>Summe Unterhaltsreinigung</t>
  </si>
  <si>
    <t>Gesamtergebnis</t>
  </si>
  <si>
    <t>Windfang</t>
  </si>
  <si>
    <t>Räume ohne Reinigung bzw. Eigenreinigung</t>
  </si>
  <si>
    <t>Raum-Nr.</t>
  </si>
  <si>
    <t>Fläche gesamt, m²</t>
  </si>
  <si>
    <t>Ebene</t>
  </si>
  <si>
    <t>Aufzug</t>
  </si>
  <si>
    <t>Werkraum</t>
  </si>
  <si>
    <t>Garderobe</t>
  </si>
  <si>
    <t>Gruppenraum 2</t>
  </si>
  <si>
    <t>Gruppenraum 1</t>
  </si>
  <si>
    <t>WC Personal</t>
  </si>
  <si>
    <t>Schlafraum</t>
  </si>
  <si>
    <t>Stuhllager</t>
  </si>
  <si>
    <t>WC Damen</t>
  </si>
  <si>
    <t>WC Herren</t>
  </si>
  <si>
    <t>Sekretariat</t>
  </si>
  <si>
    <t>Werkräume, Fachräume</t>
  </si>
  <si>
    <t>Glasreinigung Innenglas</t>
  </si>
  <si>
    <t>Bauteil</t>
  </si>
  <si>
    <t>U9</t>
  </si>
  <si>
    <t>U11</t>
  </si>
  <si>
    <t>WC Mädchen</t>
  </si>
  <si>
    <t>WC Jungen</t>
  </si>
  <si>
    <t>Lehrerzimmer</t>
  </si>
  <si>
    <t>Flur 1</t>
  </si>
  <si>
    <t>Flur 2</t>
  </si>
  <si>
    <t>Umkleide 1</t>
  </si>
  <si>
    <t>KG</t>
  </si>
  <si>
    <t>Weitere Hinweise: siehe Leistungsbeschreibung</t>
  </si>
  <si>
    <t>S: Schulen</t>
  </si>
  <si>
    <t>M2</t>
  </si>
  <si>
    <t>V: Verwaltungsgebäude u. ä.</t>
  </si>
  <si>
    <t>Wand- und Deckenlampen</t>
  </si>
  <si>
    <t>unter Beachtung der Sicherheitsvorschriften</t>
  </si>
  <si>
    <t>Telefone, technische Geräte</t>
  </si>
  <si>
    <t>abstauben/fachgerecht reinigen</t>
  </si>
  <si>
    <t>wässern, reinigen</t>
  </si>
  <si>
    <t>(nicht abgezogen)</t>
  </si>
  <si>
    <t>inkl. Abzug von Feiertagen</t>
  </si>
  <si>
    <t>ohne Abzug von Feiertagen</t>
  </si>
  <si>
    <t>Mo</t>
  </si>
  <si>
    <t>Di</t>
  </si>
  <si>
    <t>Mi</t>
  </si>
  <si>
    <t>Do</t>
  </si>
  <si>
    <t>Fr</t>
  </si>
  <si>
    <t>Sa</t>
  </si>
  <si>
    <t>So</t>
  </si>
  <si>
    <t>gesamt</t>
  </si>
  <si>
    <t>Feiertage</t>
  </si>
  <si>
    <t>Ostersonntag</t>
  </si>
  <si>
    <t>Pfingstsonntag</t>
  </si>
  <si>
    <t xml:space="preserve">Ostermontag </t>
  </si>
  <si>
    <t>Pfingstmontag</t>
  </si>
  <si>
    <t>Karfreitag</t>
  </si>
  <si>
    <t>Christi Himmelfahrt</t>
  </si>
  <si>
    <t>Fronleichnam</t>
  </si>
  <si>
    <t>Neujahr</t>
  </si>
  <si>
    <t>Heilig-Drei-König</t>
  </si>
  <si>
    <t>Tag d. Arbeit (1. Mai)</t>
  </si>
  <si>
    <t>Tag d. Dt. Einh. 3.Okt.</t>
  </si>
  <si>
    <t>Mariä Himmelfahrt 15.08.</t>
  </si>
  <si>
    <t>Allerheiligen</t>
  </si>
  <si>
    <t>1. Weihnachtsfeiertag</t>
  </si>
  <si>
    <t>2. Weihnachtsfeiertag</t>
  </si>
  <si>
    <t>ohne Feiertage</t>
  </si>
  <si>
    <t>mit Feiertagen</t>
  </si>
  <si>
    <t>Musikraum</t>
  </si>
  <si>
    <t>Ergebnisdefinitionen</t>
  </si>
  <si>
    <t xml:space="preserve">Bodenflächen sind frei von Abfällen und losen Verschmutzungen, wie z. B. Staub, die manuell entfernbar sind </t>
  </si>
  <si>
    <t>Bodenflächen sind frei von durch 2- stufiges Nasswischen entfernbaren losen und haftenden Verschmutzungen, Schlieren und Schmutzeinlagerungen</t>
  </si>
  <si>
    <t>Textil- und Teppichflächen  sind frei von losen Verschmutzungen und Flecken</t>
  </si>
  <si>
    <t>Flächen sind frei von losen und haftenden Verschmutzungen</t>
  </si>
  <si>
    <t>Schmutzfangmatten und Roste sind gesaugt und gereinigt</t>
  </si>
  <si>
    <t>Die Hauptnutzungskomponenten sind frei von Abfällen und groben Verschmutzungen, die manuell entfernbar sind , sowie Griffspuren</t>
  </si>
  <si>
    <t>Abfallbehälter sind geleert und ggf. mit neuen Abfallbeuteln bestückt, die verschiedenen Sorten in die jeweiligen Sammelstellen verbracht</t>
  </si>
  <si>
    <t>Die Oberflächen sind frei von losen und von durch Feucht- bzw. Nasswischen/Saugen (je nach Oberfläche) entfernbaren haftenden Verschmutzungen, sowie schlierenfrei</t>
  </si>
  <si>
    <t>Flächen sind frei von Griffspuren</t>
  </si>
  <si>
    <t>Komponenten sind frei von losen und haftenden Verschmutzungen, Kalkablagerungen und Schlieren, gereinigt und trocken</t>
  </si>
  <si>
    <t>Elemente sind frei von losen und haftenden Verschmutzungen, Streifen,Schlieren und Griffspuren</t>
  </si>
  <si>
    <t>Tafelrinnen sind frei von losen und haftenden Verschmutzungen und trocken</t>
  </si>
  <si>
    <t>Sportgeräte sind frei von losen Verschmutzungen und Staub</t>
  </si>
  <si>
    <t>Flächen sind frei von losen und haftenden Verschmutzungen, Streifen und Schlieren</t>
  </si>
  <si>
    <t>Fensterbänke sind frei von losen, haftenden Verschmutzungen, Staub und Schlieren</t>
  </si>
  <si>
    <t>Spinnweben sind entfernt</t>
  </si>
  <si>
    <t>Gruppenräume, Verkehrsflächen, Verwaltungsbereiche: 1x monatl. Absatzstriche entfernen und in Gruppenräumen und Verkehrsflächen Hartbeläge polieren</t>
  </si>
  <si>
    <t>Sollte Ihr Drucker/Ihre PDF-Ansicht die Seitenumbrüche nicht ideal wiedergeben, so passen Sie diese bitte entsprechend an. Dies gilt auch für die Anpassung der Spaltenbreiten.</t>
  </si>
  <si>
    <t>SV-pflichtig Beschäftigte ab 2.000 €</t>
  </si>
  <si>
    <t>Midijobber</t>
  </si>
  <si>
    <t>Minijobber</t>
  </si>
  <si>
    <t>Prozent</t>
  </si>
  <si>
    <t>Euro</t>
  </si>
  <si>
    <t>Anteil SV-pflichtige</t>
  </si>
  <si>
    <t>Anteil Midi-jobber</t>
  </si>
  <si>
    <t>Anteil Mini-jobber</t>
  </si>
  <si>
    <t>Produktivlohn in € gesamt p.a.:</t>
  </si>
  <si>
    <t>Gesamt</t>
  </si>
  <si>
    <t>sep. Pos.</t>
  </si>
  <si>
    <t>3.10a Löhne Aufsichten/Vorarbeiter inkl. Sozialer Folgeko.</t>
  </si>
  <si>
    <t>3.40 Sondereinzelkosten inkl. Qualitätsmanagement</t>
  </si>
  <si>
    <t>7.00 Wagnis- / Gewinnzuschlag</t>
  </si>
  <si>
    <t>Anteil Midijobber:</t>
  </si>
  <si>
    <t>Anteil Minijobber:</t>
  </si>
  <si>
    <t>Lohnkostenanteil:</t>
  </si>
  <si>
    <t>Std. p.a. OL/VA</t>
  </si>
  <si>
    <t>SVS OL/VA</t>
  </si>
  <si>
    <t>UHR</t>
  </si>
  <si>
    <t>SVS:</t>
  </si>
  <si>
    <t>Gemeinde Oberhaching</t>
  </si>
  <si>
    <t>Sporthalle</t>
  </si>
  <si>
    <t>OG</t>
  </si>
  <si>
    <t>Lehrmittel</t>
  </si>
  <si>
    <t>Klassenraum 1</t>
  </si>
  <si>
    <t>Klassenraum 2</t>
  </si>
  <si>
    <t>Klassenraum 3</t>
  </si>
  <si>
    <t>Regie</t>
  </si>
  <si>
    <t>Treppenhaus zum EG</t>
  </si>
  <si>
    <t>Treppenhaus Grundfläche</t>
  </si>
  <si>
    <t>WC 1</t>
  </si>
  <si>
    <t>WC 2</t>
  </si>
  <si>
    <t>WC 3</t>
  </si>
  <si>
    <t>WC 4</t>
  </si>
  <si>
    <t>Treppenhaus zum OG</t>
  </si>
  <si>
    <t>Klassenraum</t>
  </si>
  <si>
    <t>Rektor</t>
  </si>
  <si>
    <t>Konrektor</t>
  </si>
  <si>
    <t>Treppe zum OG</t>
  </si>
  <si>
    <t>WC Lehrer</t>
  </si>
  <si>
    <t>2. Regiestunden</t>
  </si>
  <si>
    <t>€/Jahr</t>
  </si>
  <si>
    <t>Std./Jahr</t>
  </si>
  <si>
    <t>Die Mengengerüste stellen Schätzungen aus den Erfahrungen des Auftraggebers dar. Ein Anspruch auf Beauftragung besteht nicht.</t>
  </si>
  <si>
    <t>Summe Regiestunden</t>
  </si>
  <si>
    <t>Abstellraum 1</t>
  </si>
  <si>
    <t>Abstellraum 2</t>
  </si>
  <si>
    <t>Abstellraum 3</t>
  </si>
  <si>
    <t>Gruppenraum 3</t>
  </si>
  <si>
    <t>Neubau</t>
  </si>
  <si>
    <t>Flur 3</t>
  </si>
  <si>
    <t>WC Behinderte + Dusche</t>
  </si>
  <si>
    <t>Kalkulation UHR Kindergarten Kastanienallee</t>
  </si>
  <si>
    <t>Kalkulation Innenglas Kindergarten Kastanienallee</t>
  </si>
  <si>
    <t>Unterhaltsreinigung Kindergarten Kastanienallee</t>
  </si>
  <si>
    <t>Keller 1</t>
  </si>
  <si>
    <t>Umkleide 2</t>
  </si>
  <si>
    <t>WC Dusche Herren</t>
  </si>
  <si>
    <t>WC Dusche Damen</t>
  </si>
  <si>
    <t>Flur 4</t>
  </si>
  <si>
    <t>Galerie Schlafen</t>
  </si>
  <si>
    <t>Nassbereich Kita 3+4</t>
  </si>
  <si>
    <t>Garderobe 3+4</t>
  </si>
  <si>
    <t>Flur/Garderobe</t>
  </si>
  <si>
    <t>Kita 3</t>
  </si>
  <si>
    <t>Schlafen Kita 3</t>
  </si>
  <si>
    <t>Vorbereich Kita 1+2</t>
  </si>
  <si>
    <t>Nassbereich Kita 1+2</t>
  </si>
  <si>
    <t>Garderobe 1+2</t>
  </si>
  <si>
    <t>Kita 2</t>
  </si>
  <si>
    <t>Schlafen Kita 2</t>
  </si>
  <si>
    <t>Kita 1</t>
  </si>
  <si>
    <t>Schlafen Kita 1</t>
  </si>
  <si>
    <t>Noppen</t>
  </si>
  <si>
    <t>Kalkulation UHR Mittel- und Wirtschaftsschule</t>
  </si>
  <si>
    <t>Kalkulation Innenglas Mittel- und Wirtschaftsschule</t>
  </si>
  <si>
    <t>HG</t>
  </si>
  <si>
    <t>Flur vor Lager</t>
  </si>
  <si>
    <t>TH</t>
  </si>
  <si>
    <t>Geräte 1</t>
  </si>
  <si>
    <t xml:space="preserve">WC </t>
  </si>
  <si>
    <t>Geräte 2</t>
  </si>
  <si>
    <t>Lager mit Spüle</t>
  </si>
  <si>
    <t>Säureraum</t>
  </si>
  <si>
    <t>Handarbeit</t>
  </si>
  <si>
    <t>Handarbeit Nebenraum</t>
  </si>
  <si>
    <t>Chemie Lehrsaal</t>
  </si>
  <si>
    <t>Hausmeister Pforte H-Eingang</t>
  </si>
  <si>
    <t>Zeichensaal</t>
  </si>
  <si>
    <t>Zeichensaal Nebenraum</t>
  </si>
  <si>
    <t>Werkraum Nebenraum</t>
  </si>
  <si>
    <t>Lehrer-Umkleide 1</t>
  </si>
  <si>
    <t>Waschen Duschen 1</t>
  </si>
  <si>
    <t>Lehrer-Umkleide 2</t>
  </si>
  <si>
    <t>Waschen Duschen 2</t>
  </si>
  <si>
    <t>Umkleide 3</t>
  </si>
  <si>
    <t>Lehrer-Umkleide 3</t>
  </si>
  <si>
    <t>Waschen Duschen 3</t>
  </si>
  <si>
    <t>Umkleide 4</t>
  </si>
  <si>
    <t>Lehrer-Umkleide 4</t>
  </si>
  <si>
    <t>Waschen Duschen 4</t>
  </si>
  <si>
    <t>EG13</t>
  </si>
  <si>
    <t>Windfang Nebeneingang</t>
  </si>
  <si>
    <t>OGS</t>
  </si>
  <si>
    <t>Pforte</t>
  </si>
  <si>
    <t>Küche OGS</t>
  </si>
  <si>
    <t>OG24</t>
  </si>
  <si>
    <t>Lehrküche</t>
  </si>
  <si>
    <t>OG18</t>
  </si>
  <si>
    <t>OG17</t>
  </si>
  <si>
    <t>OG25</t>
  </si>
  <si>
    <t>Terrasse 1</t>
  </si>
  <si>
    <t>OG31</t>
  </si>
  <si>
    <t>OG30</t>
  </si>
  <si>
    <t>OG32</t>
  </si>
  <si>
    <t>OG16</t>
  </si>
  <si>
    <t>OG33</t>
  </si>
  <si>
    <t>Bibliothek im Lehrerzimmer</t>
  </si>
  <si>
    <t>OG33.1</t>
  </si>
  <si>
    <t>Wendeltreppe zur Empore Lehrerzimmer</t>
  </si>
  <si>
    <t>Empore Besprechung</t>
  </si>
  <si>
    <t>Empore Nebenraum</t>
  </si>
  <si>
    <t>OG15</t>
  </si>
  <si>
    <t>OG14</t>
  </si>
  <si>
    <t>OG13</t>
  </si>
  <si>
    <t>OG12</t>
  </si>
  <si>
    <t>OG11</t>
  </si>
  <si>
    <t>OG10</t>
  </si>
  <si>
    <t>OG04</t>
  </si>
  <si>
    <t>OG03</t>
  </si>
  <si>
    <t>OG02</t>
  </si>
  <si>
    <t>OG01</t>
  </si>
  <si>
    <t>OG22</t>
  </si>
  <si>
    <t>Klassenraumr 4</t>
  </si>
  <si>
    <t>OG21</t>
  </si>
  <si>
    <t>Klassenraumr 5</t>
  </si>
  <si>
    <t>OG20</t>
  </si>
  <si>
    <t>Klassenraumr 6</t>
  </si>
  <si>
    <t>Unterhaltsreinigung Mittel- und Wirtschaftsschule</t>
  </si>
  <si>
    <t>Stundenverrechnungssatz Unterhaltsreinigung</t>
  </si>
  <si>
    <t>Summe Grundreinigung</t>
  </si>
  <si>
    <t>H1-W5</t>
  </si>
  <si>
    <t>B1-W3</t>
  </si>
  <si>
    <t>B1-W1</t>
  </si>
  <si>
    <t>G1-W5</t>
  </si>
  <si>
    <t>S1-W5</t>
  </si>
  <si>
    <t>K: Hortbereiche, Kindergärten, Kitas</t>
  </si>
  <si>
    <t>S1-W6</t>
  </si>
  <si>
    <t>F3-W5</t>
  </si>
  <si>
    <t>F1-W1</t>
  </si>
  <si>
    <t>F1-W5</t>
  </si>
  <si>
    <t>Galerie</t>
  </si>
  <si>
    <t>E1-W5</t>
  </si>
  <si>
    <t>Vorräume, Nebenräume</t>
  </si>
  <si>
    <t>F4-W3</t>
  </si>
  <si>
    <t>K1-W5</t>
  </si>
  <si>
    <t>Besprechungs-, Konferenz-, Seminarraum, Bibliothek</t>
  </si>
  <si>
    <t>U3-W1</t>
  </si>
  <si>
    <t>L1-W1</t>
  </si>
  <si>
    <t>L1-M1</t>
  </si>
  <si>
    <t>L1-J4</t>
  </si>
  <si>
    <t>N2-W5</t>
  </si>
  <si>
    <t>N1-W6</t>
  </si>
  <si>
    <t>Die Mengengerüste sind Schätzungen des Auftraggebers. Ein Anspruch auf Beauftragung besteht nicht.</t>
  </si>
  <si>
    <t>Stk./Jahr</t>
  </si>
  <si>
    <t>€/Stk.</t>
  </si>
  <si>
    <t>Reinigung von Kühlschränken (innen)</t>
  </si>
  <si>
    <t>Reinigung von Schränken (innen)</t>
  </si>
  <si>
    <t>Reinigung von Deckenlampen/-flutern (außerhalb der LV-Häufigkeiten)</t>
  </si>
  <si>
    <t>Summe Sonderarbeiten Stk.</t>
  </si>
  <si>
    <t>Personalaufenthalt</t>
  </si>
  <si>
    <t>Putzraum</t>
  </si>
  <si>
    <t>Z-kR</t>
  </si>
  <si>
    <t>F3-W1</t>
  </si>
  <si>
    <t>A1-W5</t>
  </si>
  <si>
    <t>Werkraum, Abstellraum Hort</t>
  </si>
  <si>
    <t>L3-W1</t>
  </si>
  <si>
    <t>Untergrenze LW
in m²/h</t>
  </si>
  <si>
    <t>Obergrenze LW
in m²/h</t>
  </si>
  <si>
    <t>Windfänge</t>
  </si>
  <si>
    <t>Foyers, Eingangshallen</t>
  </si>
  <si>
    <t>E2</t>
  </si>
  <si>
    <t>Gymnastik-, Sportraum</t>
  </si>
  <si>
    <t>Unterrichtsräume, Klassenzimmer</t>
  </si>
  <si>
    <t>Aufenthalt-/Gemeinschaftsraum Personal</t>
  </si>
  <si>
    <t>Aufenthalt Eltern/Personal</t>
  </si>
  <si>
    <t>E2-W5</t>
  </si>
  <si>
    <t>K2-W5</t>
  </si>
  <si>
    <t>L1-J1</t>
  </si>
  <si>
    <t>EG 01</t>
  </si>
  <si>
    <t>EG 02</t>
  </si>
  <si>
    <t>EG 03</t>
  </si>
  <si>
    <t>EG 04</t>
  </si>
  <si>
    <t>EG 05</t>
  </si>
  <si>
    <t>EG 06</t>
  </si>
  <si>
    <t>EG 07</t>
  </si>
  <si>
    <t>EG 08</t>
  </si>
  <si>
    <t>EG 11</t>
  </si>
  <si>
    <t>EG 12</t>
  </si>
  <si>
    <t>EG 21</t>
  </si>
  <si>
    <t>Aula</t>
  </si>
  <si>
    <t>EG 19</t>
  </si>
  <si>
    <t>EG 26</t>
  </si>
  <si>
    <t>EG 20</t>
  </si>
  <si>
    <t>EG 30</t>
  </si>
  <si>
    <t>EG 25</t>
  </si>
  <si>
    <t>EG 17</t>
  </si>
  <si>
    <t>EG 16</t>
  </si>
  <si>
    <t>EG 29</t>
  </si>
  <si>
    <t>EG 14</t>
  </si>
  <si>
    <t>EG 15</t>
  </si>
  <si>
    <t>EG 24</t>
  </si>
  <si>
    <t>EG 22</t>
  </si>
  <si>
    <t>EG 23</t>
  </si>
  <si>
    <t>bei EG 09</t>
  </si>
  <si>
    <t>1. Grundreinigung Mobiliar, Oberflächen und Einrichtung</t>
  </si>
  <si>
    <t>Pos.</t>
  </si>
  <si>
    <t>Bestandteile</t>
  </si>
  <si>
    <t>Tätigkeit</t>
  </si>
  <si>
    <t>Bemerkung</t>
  </si>
  <si>
    <t>Mobiliar</t>
  </si>
  <si>
    <t>gesamte Außenflächen incl. Gestelle etc.</t>
  </si>
  <si>
    <t>gründlich nass reinigen</t>
  </si>
  <si>
    <t>Pos. 1 bis 9: 
grundsätzlich mit Mikrofaser, nur wenn aufgrund der Oberflächenmaterialien eine andere Technologie erforderlich ist, darf hiervon abgewichen werden</t>
  </si>
  <si>
    <t>Umkleidespinde</t>
  </si>
  <si>
    <t>gesamte Innenflächen</t>
  </si>
  <si>
    <t>Vitrinen</t>
  </si>
  <si>
    <t>gesamte Außen - und Innenflächen</t>
  </si>
  <si>
    <t>Bilderrahmen</t>
  </si>
  <si>
    <t>Rahmen + Verglasung</t>
  </si>
  <si>
    <t>entstauben, feucht reinigen + polieren</t>
  </si>
  <si>
    <t>Wandelemente</t>
  </si>
  <si>
    <t>Tafeln, Lichtschalter, Steckdosen, Schilder, etc.</t>
  </si>
  <si>
    <t>gründlich fachgerecht reinigen</t>
  </si>
  <si>
    <t>Schränke, Spinde, Türen</t>
  </si>
  <si>
    <t>Außenflächen über 1,60 m incl. Oberseiten</t>
  </si>
  <si>
    <t>Sanitäre Einrichtungen</t>
  </si>
  <si>
    <t>gesamte Außenflächen, Armaturen etc.</t>
  </si>
  <si>
    <t>abwaschbare Wände</t>
  </si>
  <si>
    <t>gesamte Flächen</t>
  </si>
  <si>
    <t>Heizkörper, Heizungsrohre</t>
  </si>
  <si>
    <t>Lüftungen und Wandlampen</t>
  </si>
  <si>
    <t>inkl. Steighilfen</t>
  </si>
  <si>
    <t>gründlich feucht bzw. nass reinigen</t>
  </si>
  <si>
    <t>ohne Demontage</t>
  </si>
  <si>
    <t>Geräteräume</t>
  </si>
  <si>
    <t>Boden + Turngeräte</t>
  </si>
  <si>
    <t>gründlich nass wischen bzw. nass reinigen</t>
  </si>
  <si>
    <t>incl. Aus- und Einräumen beweglicher Gegenstände</t>
  </si>
  <si>
    <t>2. Grundreinigung Bodenarbeiten</t>
  </si>
  <si>
    <t>Fliesenböden</t>
  </si>
  <si>
    <t>gesamte Bodenflächen inkl. Fugen und Sockelleisten</t>
  </si>
  <si>
    <t>maschinell nass reinigen soweit möglich</t>
  </si>
  <si>
    <t>sonstige Hartböden</t>
  </si>
  <si>
    <t>gesamte Bodenflächen inkl. Sockelleisten</t>
  </si>
  <si>
    <t>gründlich reinigen, Schutzschichten gemäß der Pflegeanleitungen entfernen und erneuern</t>
  </si>
  <si>
    <t>Teppichböden</t>
  </si>
  <si>
    <t>Shampoonieren + Extrahieren</t>
  </si>
  <si>
    <t>Lose Teppiche</t>
  </si>
  <si>
    <t>gesamte Fläche</t>
  </si>
  <si>
    <t>Parkett- und Holzböden</t>
  </si>
  <si>
    <t>gesamte Fläche inkl. Sockelleisten</t>
  </si>
  <si>
    <t>fachgerecht reinigen und polieren</t>
  </si>
  <si>
    <t>3. Bei jeder Grundreinigung durchzuführende Leistungen</t>
  </si>
  <si>
    <t>4. Grundsätze und weitere Bestimmungen</t>
  </si>
  <si>
    <t>Die beauftragten Bereiche mit beschichteten bzw. versiegelten Bodenflächen: Fußbodenbeschichtung bzw. -versiegelung vollständig entfernen, neutralisieren, nach Anweisung neu beschichten (mit der gewünschten Substanz - mind. dreifach); ggf. die Versiegelung nicht entfernen, sondern nur gründlich reinigen, wenn die Versiegelung gemäß Auftraggeber in einwandfreiem Zustand ist.</t>
  </si>
  <si>
    <t>Grundsätzlich sind - mit Ausnahme der Decken - alle waagrechten und senkrechten Flächen und Gestelle gründlich nass zu reinigen und nachzutrocknen bzw., wenn nur feucht möglich, gründlich feucht reinigen.Dies gilt auch für alle vorstehend nicht einzeln aufgeführten Raumelemente wie Wand-, Pinnwandleisten und Tafelrahmen.</t>
  </si>
  <si>
    <t>Eine beauftragte Grundreinigung soll während der Ferien nach Absprache mit den jeweiligen Hausmeistern bzw. Ansprechpartnern durchgeführt werden.</t>
  </si>
  <si>
    <t>Eine beauftragte Grundreinigung in Objekten ohne Ferienzeiten erfolgt in Absprache mit den verantwortlichen Ansprechpartnern raumweise über das Jahr verteilt.</t>
  </si>
  <si>
    <t>Mindestens eine Woche vor Beginn der Grundreinigung ist mit den jeweiligen Ansprechpartnern abzuklären, wann und wo gereinigt wird.</t>
  </si>
  <si>
    <t>An den jeweiligen Reinigungstagen haben sich die Reinigungskräfte bei dem jeweiligen Ansprechpartner an- und abzumelden.</t>
  </si>
  <si>
    <t>Die Grundreinigung soll schnellstmöglich an aufeinanderfolgenden Tagen ausgeführt werden.</t>
  </si>
  <si>
    <t>Unproduktive Leistungen UHR</t>
  </si>
  <si>
    <t>Stundenverrechnungssatz Grundreinigung</t>
  </si>
  <si>
    <t>4.51 Kosten für IT / IT-Sicherheit</t>
  </si>
  <si>
    <t>Kalkulation GR Kindergarten Kastanienallee</t>
  </si>
  <si>
    <t>Grundreinigung</t>
  </si>
  <si>
    <t>Grundreinigung Kindergarten Kastanienallee</t>
  </si>
  <si>
    <t>Grundreinigung Mittel- und Wirtschaftsschule</t>
  </si>
  <si>
    <t>Reinigungskraft UHR</t>
  </si>
  <si>
    <t>Kalkulation GR MWS</t>
  </si>
  <si>
    <t>Fußbodenabläufe sind gewässert und gereinigt</t>
  </si>
  <si>
    <t>Raumgruppe UHR</t>
  </si>
  <si>
    <t>Raumgruppe GR</t>
  </si>
  <si>
    <t>L2-J1</t>
  </si>
  <si>
    <t>Stundenverrechnungssatz Innenglasreinigung</t>
  </si>
  <si>
    <t>Reinigungskraft Innenglas</t>
  </si>
  <si>
    <t>siehe Tabellen</t>
  </si>
  <si>
    <t>Zahl Reini-gungen</t>
  </si>
  <si>
    <t>Preis pro Raum und Summe für den Monat</t>
  </si>
  <si>
    <t>taggenaue Abrechnung für den abgelaufenen Monat</t>
  </si>
  <si>
    <t>Verrechenbare Arbeitstage - Schulen</t>
  </si>
  <si>
    <t>Feiertage immer an Werktagen außerhalb Ferien</t>
  </si>
  <si>
    <t>Feiertage an Werktagen</t>
  </si>
  <si>
    <t>außerhalb Ferien:</t>
  </si>
  <si>
    <t>inkl. Abzug Feiertage</t>
  </si>
  <si>
    <t>Verrechenbare Tage ohne 24. u. 31.12. (außer bei 7xwö)</t>
  </si>
  <si>
    <t>Aufenthalt-/Gemeinschaftsraum, Lehrerzimmer</t>
  </si>
  <si>
    <t>Std. p.Rgg.</t>
  </si>
  <si>
    <t>in gelbe Zelle 1.Datum im Monat eintragen:</t>
  </si>
  <si>
    <t>ganzjährig</t>
  </si>
  <si>
    <t>Schulbetrieb</t>
  </si>
  <si>
    <t>Betrieb Kiga</t>
  </si>
  <si>
    <t>U01</t>
  </si>
  <si>
    <t>Schlagzeugraum</t>
  </si>
  <si>
    <t>U03.1</t>
  </si>
  <si>
    <t>Bandraum</t>
  </si>
  <si>
    <t>Treppe zum EG</t>
  </si>
  <si>
    <t>K1-Bed</t>
  </si>
  <si>
    <t>Geräte 3</t>
  </si>
  <si>
    <t>EG 18</t>
  </si>
  <si>
    <t>Putzkammer</t>
  </si>
  <si>
    <t>OG19</t>
  </si>
  <si>
    <t>Treppenhaus zur Halle</t>
  </si>
  <si>
    <t>Vorraum Besprechung</t>
  </si>
  <si>
    <t>Besprechung/Arzt</t>
  </si>
  <si>
    <t>Kinder- und Jugendsozialarbeit</t>
  </si>
  <si>
    <t>Deutschklasse</t>
  </si>
  <si>
    <t>OG08</t>
  </si>
  <si>
    <t>OG07</t>
  </si>
  <si>
    <t>OG06</t>
  </si>
  <si>
    <t>OG05</t>
  </si>
  <si>
    <t>Computerraum</t>
  </si>
  <si>
    <t>ZG</t>
  </si>
  <si>
    <t>Lehrer Vorbereitung</t>
  </si>
  <si>
    <t>Halle/Foyer</t>
  </si>
  <si>
    <t>EG 27</t>
  </si>
  <si>
    <t>Förderzimmer</t>
  </si>
  <si>
    <t>Berufseinstiegsbegleitung</t>
  </si>
  <si>
    <t>Mehrzweckraum Bandklasse</t>
  </si>
  <si>
    <t>Aufenthaltsraum</t>
  </si>
  <si>
    <t>EG10</t>
  </si>
  <si>
    <t>Bistro</t>
  </si>
  <si>
    <t>Büro OGS</t>
  </si>
  <si>
    <t>EG09</t>
  </si>
  <si>
    <t>Hartbelag</t>
  </si>
  <si>
    <t>Estrich</t>
  </si>
  <si>
    <t>B1-M1</t>
  </si>
  <si>
    <t>Bed</t>
  </si>
  <si>
    <t>Küchen Bedarfsreinigung</t>
  </si>
  <si>
    <t>Besprechung</t>
  </si>
  <si>
    <t>B2-W3</t>
  </si>
  <si>
    <t>U1-W3</t>
  </si>
  <si>
    <t>F1-W3</t>
  </si>
  <si>
    <t>U2-W3</t>
  </si>
  <si>
    <t>A1-W3</t>
  </si>
  <si>
    <t>Lager für Bühnenteile</t>
  </si>
  <si>
    <t>F3-W6</t>
  </si>
  <si>
    <t>G1-W3</t>
  </si>
  <si>
    <t>H1-W6</t>
  </si>
  <si>
    <t>D1-W6</t>
  </si>
  <si>
    <t>F3-W3</t>
  </si>
  <si>
    <t>F1-W6</t>
  </si>
  <si>
    <t>F2-W3</t>
  </si>
  <si>
    <t>Ballettsaal/Turnraum</t>
  </si>
  <si>
    <t>Umkleide 1 (Verein)</t>
  </si>
  <si>
    <t>Umkleide 2 (Verein)</t>
  </si>
  <si>
    <t>Sicherheitsfliesen</t>
  </si>
  <si>
    <t xml:space="preserve">Flur </t>
  </si>
  <si>
    <t>Waschmaschinenraum Kiga</t>
  </si>
  <si>
    <t>Laminat</t>
  </si>
  <si>
    <t>Eingangshalle mit Garderoben und Kinderwagen-Stellplätzen</t>
  </si>
  <si>
    <t>WC Waschraum Kinder</t>
  </si>
  <si>
    <t>Nebenraum Gruppe</t>
  </si>
  <si>
    <t>Personal WC</t>
  </si>
  <si>
    <t>Altbestand</t>
  </si>
  <si>
    <t>Galerie/Abstellraum</t>
  </si>
  <si>
    <t>Schlafen</t>
  </si>
  <si>
    <t>Personal/Besprechung</t>
  </si>
  <si>
    <t>Altbestand (Pestalozzistr.)</t>
  </si>
  <si>
    <t>Teeküche und Flur</t>
  </si>
  <si>
    <t>Neubau/Umbau</t>
  </si>
  <si>
    <t>Textil</t>
  </si>
  <si>
    <t>Holz/Textil</t>
  </si>
  <si>
    <t>Flur an Nebeneingang</t>
  </si>
  <si>
    <t>Parkett/Textil</t>
  </si>
  <si>
    <t>Treppe 1 zur Galerie</t>
  </si>
  <si>
    <t>Lino/Textil</t>
  </si>
  <si>
    <t>Treppe 2 zur Galerie</t>
  </si>
  <si>
    <t>Galerie Gruppenraum 1</t>
  </si>
  <si>
    <t>Galerie Gruppenraum 2</t>
  </si>
  <si>
    <t>Galerie Gruppenraum 4</t>
  </si>
  <si>
    <t>Lino</t>
  </si>
  <si>
    <t>Treppe 4 zur Galerie Schlafen</t>
  </si>
  <si>
    <t>Treppe 3 zur Galerie</t>
  </si>
  <si>
    <t>Treppe zu Besprechung OG</t>
  </si>
  <si>
    <t>Kita 4</t>
  </si>
  <si>
    <t>Elektroraum</t>
  </si>
  <si>
    <t>Beton</t>
  </si>
  <si>
    <t>Gymnastik-/Proberaum</t>
  </si>
  <si>
    <t>Flur/Garderobe/Nebeneingang</t>
  </si>
  <si>
    <t>Anschlussraum</t>
  </si>
  <si>
    <t>Reinigungskraft (Sonderleistungen auf Regie) werktags</t>
  </si>
  <si>
    <t>Lager, Werkstatt</t>
  </si>
  <si>
    <t>WC Beh</t>
  </si>
  <si>
    <t>J0,5</t>
  </si>
  <si>
    <t>Reinigungskraft Grundreinigung</t>
  </si>
  <si>
    <t>Baufeinreiniger/in (Regie) werktags</t>
  </si>
  <si>
    <t>Produktive Leistungen</t>
  </si>
  <si>
    <t>Std./Jahr UHR gesamt</t>
  </si>
  <si>
    <t>Std./Jahr GR gesamt</t>
  </si>
  <si>
    <t>Beton/Estrich</t>
  </si>
  <si>
    <t>Steinzeug</t>
  </si>
  <si>
    <t>Sauberlaufmatte</t>
  </si>
  <si>
    <t>Steinzeug/Fliesen</t>
  </si>
  <si>
    <t>Steinzeug/ Sauberlaufmatte</t>
  </si>
  <si>
    <t>nass reinigen und nachtrocknen</t>
  </si>
  <si>
    <t>vollflächig nass reinigen und nachtrocknen</t>
  </si>
  <si>
    <t>incl. Aus- und Einräumen bzw. Wegrücken beweglicher Gegenstände in den unten genannten Objekten</t>
  </si>
  <si>
    <t>Schutzschicht muß 3 x aufgetragen werden;
incl. Aus- und Einräumen bzw. Wegrücken beweglicher Gegenstände in den unten genannten Objekten; Verwendung von Hartbeschichtungen (Polymerdispersionen) nur nach Rücksprache mit dem Auftraggeber</t>
  </si>
  <si>
    <t>incl. Aus- und Einräumen bzw. Wegrücken beweglicher Gegenstände in den unten genannten Objekten; 
Das Aufbringen von Nässe ist nur soweit zulässig, als hierdurch keine Substanzschädigung auftritt</t>
  </si>
  <si>
    <t>A1-W2</t>
  </si>
  <si>
    <t>E1-W3</t>
  </si>
  <si>
    <t>E2-W3</t>
  </si>
  <si>
    <t>E2-M1</t>
  </si>
  <si>
    <t>F1-W2</t>
  </si>
  <si>
    <t>F1-J4</t>
  </si>
  <si>
    <t>F3-M2</t>
  </si>
  <si>
    <t>Kellerraum 2</t>
  </si>
  <si>
    <t>Heizraum</t>
  </si>
  <si>
    <t>Unterhalts-, Grund und Innenglasreinigung</t>
  </si>
  <si>
    <t>Hinweis: bei Nassreinigung von Boden und Mobiliar ist anschließend stets ein Nachtrocknen auszuführen, um Schlieren und Schmutzablagerungen zu vermeiden.</t>
  </si>
  <si>
    <t>Griffbereiche und Berührflächen reinigungstäglich reinigen</t>
  </si>
  <si>
    <t>Reinigungskraft für Reinigung der Lehrküche MWS auf Regie, werktags</t>
  </si>
  <si>
    <t>Reinigungsflächen</t>
  </si>
  <si>
    <t>m² UHR gesamt</t>
  </si>
  <si>
    <t>m² GR gesamt</t>
  </si>
  <si>
    <t>EG 09</t>
  </si>
  <si>
    <t>L1-W3</t>
  </si>
  <si>
    <t>Lager ohne Grundreinigung</t>
  </si>
  <si>
    <t>Bemerkungen, Hinweise (in roter Schrift)</t>
  </si>
  <si>
    <t xml:space="preserve">alle sonstigen Räume ohne Grundreinigung </t>
  </si>
  <si>
    <t>alle sonstigen Räume ohne Grundreinigung</t>
  </si>
  <si>
    <t>A1-W1</t>
  </si>
  <si>
    <t>Innenglasreinigung Mittel- und Wirtschaftsschule</t>
  </si>
  <si>
    <t>Innenglasreinigung Kindergarten Kastanienallee</t>
  </si>
  <si>
    <t>5. Sonderarbeiten auf Stück-Basis</t>
  </si>
  <si>
    <t>Summe Innenglasreinigungsleistungen</t>
  </si>
  <si>
    <t>Wichtiger Hinweis</t>
  </si>
  <si>
    <t>Nur zum Zwecke der Wertung; im Vertragsvollzug gilt § 11 des Gebäudereinigungs-vertrags</t>
  </si>
  <si>
    <t>Filterergebnis</t>
  </si>
  <si>
    <t>Jahres-faktor</t>
  </si>
  <si>
    <t>L1-kR</t>
  </si>
  <si>
    <t>Büro, Arbeitsraum, Besprechung</t>
  </si>
  <si>
    <t>nass reinigen (soweit vom Material her möglich) und nachtrocknen bzw. saugen</t>
  </si>
  <si>
    <t>Die Elemente sind allseitig frei von Staub. losen und haftenden Verschmutzungen und sind bestückt</t>
  </si>
  <si>
    <t>inkl. Ablagen, auch unterseitig</t>
  </si>
  <si>
    <t>Komponenten sind frei von losen und haftenden Verschmutzungen, Kalkablagerungen und Schlieren</t>
  </si>
  <si>
    <t>Die Elemente sind allseitig frei von losen und haftenden Verschmutzungen, Kalkablagerungen und Schlieren</t>
  </si>
  <si>
    <t>Komponenten sind frei von losen und haftenden Verschmutzungen, Streifen,Schlieren und Griffspuren</t>
  </si>
  <si>
    <t>Komponenten (nicht Tastatur) sind frei von  entfernbaren losen und haftenden Verschmutzungen, Streifen,Schlieren und Griffspuren</t>
  </si>
  <si>
    <t>Außenflächen, wenn Nassreinigung nicht möglich, Methode entsprechend anpassen</t>
  </si>
  <si>
    <t>Einrichtungsgegenstände sind frei von entfernbaren losen und haftenden Verschmutzungen, Griffspuren und Schlieren</t>
  </si>
  <si>
    <t>Handläufe und Geländer sind frei von losen und haftenden Verschmutzungen, Griffspuren und Schlieren</t>
  </si>
  <si>
    <t>Spritzbereiche sind frei von losen und haftenden Verschmutzungen, Kalkablagerungen sowie Schlieren und sind trocken</t>
  </si>
  <si>
    <t>Komponenten sind frei von losen und haftenden Verschmutzungen, Kalkablagerungen und Schlieren, gereingt und trocken</t>
  </si>
  <si>
    <t>Spiegel sind frei von losen und haftenden Verschmutzungen, Streifen und Schlieren</t>
  </si>
  <si>
    <t>Die Wandelemente sind frei von losen und haftenden Verschmutzungen und Griffspuren</t>
  </si>
  <si>
    <t>Abfallbehälter sind frei von losen und haftenden Verschmutzungen</t>
  </si>
  <si>
    <t>Methode je nach Beschaffenheit</t>
  </si>
  <si>
    <t>Gegenstände sind frei von losen und durch fachgerechtes Reinigen entfernbaren haftenden Verschmutzungen</t>
  </si>
  <si>
    <t>Heizkörper sind frei von losen und haftenden Verschmutzungen und Schlieren</t>
  </si>
  <si>
    <t>Feuerlöscher sind frei von losen und haftenden Verschmutzungen und Schlieren</t>
  </si>
  <si>
    <t>Oberflächen sind frei von losen und haftenden Verschmutzungen, Griffspuren und Schlieren</t>
  </si>
  <si>
    <t>Lampen sind frei von losen und haftenden Verschmutzungen, Griffspuren und Schlieren</t>
  </si>
  <si>
    <t>Sonstige Wandelemente sind frei von losen und haftenden Verschmutzungen, Griffspuren und Schlieren</t>
  </si>
  <si>
    <t>Sonstige Einrichtungsgegenstände sind frei von losen und haftenden Verschmutzungen, Griffspuren und Schlieren</t>
  </si>
  <si>
    <t xml:space="preserve">2-stufig nasswischen; Ausnahme: Holzböden nebelfeucht wischen; wo möglich maschinell reinigen
</t>
  </si>
  <si>
    <t xml:space="preserve">2-stufig nasswischen; Ausnahme: Holzböden nebelfeucht wischen
</t>
  </si>
  <si>
    <t>inkl. Ablagen, auch unterseitig; in der Lehrküche sind nur die Handwaschbecken zu reinigen.</t>
  </si>
  <si>
    <t>Chromteile regelmäßig entkalken; in der Lehrküche analog wie vorstehend</t>
  </si>
  <si>
    <t>K1-W3</t>
  </si>
  <si>
    <t>vereinbarte Std. p.Monat</t>
  </si>
  <si>
    <t>GR</t>
  </si>
  <si>
    <t>OL:</t>
  </si>
  <si>
    <t>VA:</t>
  </si>
  <si>
    <t>Objektleitung OL (unproduktiv)</t>
  </si>
  <si>
    <t>Vorarbeiter/Aufsicht VA (unproduktiv)</t>
  </si>
  <si>
    <t>PREISBLATT Los 3</t>
  </si>
  <si>
    <t>A1-J0,5</t>
  </si>
  <si>
    <t>B1-J0,5</t>
  </si>
  <si>
    <t>E1-J0,5</t>
  </si>
  <si>
    <t>E2-J0,5</t>
  </si>
  <si>
    <t>F1-J0,5</t>
  </si>
  <si>
    <t>F3-J0,5</t>
  </si>
  <si>
    <t>G1-J0,5</t>
  </si>
  <si>
    <t>H1-J0,5</t>
  </si>
  <si>
    <t>K1-J1</t>
  </si>
  <si>
    <t>K2-J1</t>
  </si>
  <si>
    <t>L1-J0,5</t>
  </si>
  <si>
    <t>N2-J0,5</t>
  </si>
  <si>
    <t>S1-J1</t>
  </si>
  <si>
    <t>Z--kR</t>
  </si>
  <si>
    <t>Außenflächen; in der Lehrküche keine Küchenblöcke (Herde und so. Kochelemente)</t>
  </si>
  <si>
    <t>Preise</t>
  </si>
  <si>
    <t>Summe p.a.</t>
  </si>
  <si>
    <t>Summe p.a.:</t>
  </si>
  <si>
    <r>
      <t xml:space="preserve">Das </t>
    </r>
    <r>
      <rPr>
        <b/>
        <sz val="12"/>
        <rFont val="Arial"/>
        <family val="2"/>
      </rPr>
      <t xml:space="preserve">Ein- und Ausräumen </t>
    </r>
    <r>
      <rPr>
        <sz val="12"/>
        <rFont val="Arial"/>
        <family val="2"/>
      </rPr>
      <t xml:space="preserve">beweglicher Gegenstände hat in folgenden Objekten der Reingungsdienstleister zu übernehmen: </t>
    </r>
    <r>
      <rPr>
        <b/>
        <sz val="12"/>
        <rFont val="Arial"/>
        <family val="2"/>
      </rPr>
      <t>MWS;</t>
    </r>
    <r>
      <rPr>
        <sz val="12"/>
        <rFont val="Arial"/>
        <family val="2"/>
      </rPr>
      <t xml:space="preserve"> Im Kindergarten Kastanienallee ist dies nicht durch den Reinigungsdienstleister zu erledigen.
Diese Gegenstände hat der Reinigungsdienstleister gemäß Punkt 1. zu reinigen.
Grundsätzlich werden bei einer beauftragten Grundreinigung des Bodens die Räume mit Ausnahme von fest eingebauten oder schweren Elementen (Einbauschränke etc.) komplett freigeräumt. Eine homogene Grundreinigung und Einpflege ist unbedingtes Ziel.</t>
    </r>
  </si>
  <si>
    <t>3. Grundreinigung</t>
  </si>
  <si>
    <t>4. Innenglasreinigung</t>
  </si>
  <si>
    <t>Leistungsverzeichnis Unterhaltsreinigung (UHR) Schulen</t>
  </si>
  <si>
    <t>Leistungsverzeichnis Unterhaltsreinigung (UHR) Kindergärten, Kindertagesstätten</t>
  </si>
  <si>
    <t>Leistungsverzeichnis - Übersicht der Einzelleistungen Grundreinigung (GR)</t>
  </si>
  <si>
    <t>grün: W6</t>
  </si>
  <si>
    <t>Übersicht der Leistungswerte Unterhaltsreinigung (UHR) Schulen</t>
  </si>
  <si>
    <t>Übersicht der Leistungswerte Unterhaltsreinigung (UHR) Kindergärten, Kindertagesstätten</t>
  </si>
  <si>
    <t>Übersicht der Leistungswerte Grundreinigung (GR) Schulen</t>
  </si>
  <si>
    <t>Übersicht der Leistungswerte Grundreinigung (GR) Kindergärten, Kindertagesstätten</t>
  </si>
  <si>
    <r>
      <t xml:space="preserve">Legende Reinigungshäufigkeiten: 
</t>
    </r>
    <r>
      <rPr>
        <sz val="12"/>
        <rFont val="Arial"/>
        <family val="2"/>
      </rPr>
      <t>WX: X mal wöchentliche Leistung (z.B. W5 = 5 x wöchentlich)
MX: X mal monatliche Leistung (z.B. M1 = 1 x monatlich)
JX: X mal jährliche Leistung (z.B. J1 = 1 x jährlich)</t>
    </r>
    <r>
      <rPr>
        <b/>
        <sz val="12"/>
        <rFont val="Arial"/>
        <family val="2"/>
      </rPr>
      <t xml:space="preserve">
</t>
    </r>
  </si>
  <si>
    <t>Methode je nach Beschaffenheit,  außen in allen Etagen</t>
  </si>
  <si>
    <t>Nur raumseitig (einseitig) vom Gruppenraum aus</t>
  </si>
  <si>
    <t>Der Halle zugewandte Seite, von der Halle aus (einseitig)</t>
  </si>
  <si>
    <t>Hinweis: Es sind alle gelben Zellen auszufüllen. In den Spalten K bei den Tabellen "Kalk UHR…" und L bei den Tabellen "Kalk GR…" werden die Leistungswerte aus den Tabellen "Leistungswerte..." per Formel übernommen. Dieser Wert kann bei jedem Raum überschrieben werden, damit Sie (bzgl. der UHR und GR nur innerhalb der Bandbreiten) individuelle Leistungswerte eingeben können. 
In allen Tabellen dürfen nur gelbe Zellen ausgefüllt / verändert werden. Andere Zellen sowie die dort enthaltenen Formeln und Inhalte dürfen nicht verändert werden.</t>
  </si>
  <si>
    <t>Raum-nr.</t>
  </si>
  <si>
    <t>Fliesen / Sauberlauf-Zone</t>
  </si>
  <si>
    <t>Noppen / Schmutzfangmatte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</si>
</sst>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d/m/yyyy;@"/>
    <numFmt numFmtId="166" formatCode="0.00&quot; m²&quot;"/>
    <numFmt numFmtId="167" formatCode="#,##0.00&quot; m²&quot;"/>
    <numFmt numFmtId="168" formatCode="#,##0.00\ &quot;€&quot;"/>
    <numFmt numFmtId="169" formatCode="0.000%"/>
    <numFmt numFmtId="170" formatCode="_-* #,##0.00\ [$€]_-;\-* #,##0.00\ [$€]_-;_-* &quot;-&quot;??\ [$€]_-;_-@_-"/>
    <numFmt numFmtId="171" formatCode="0.00&quot; EUR&quot;"/>
    <numFmt numFmtId="172" formatCode="0&quot; Abrechnungsmonate&quot;"/>
    <numFmt numFmtId="173" formatCode="_-* #,##0.00\ [$€-407]_-;\-* #,##0.00\ [$€-407]_-;_-* &quot;-&quot;??\ [$€-407]_-;_-@_-"/>
    <numFmt numFmtId="174" formatCode="#,##0.00&quot; m²/h&quot;"/>
    <numFmt numFmtId="175" formatCode="0.00&quot; m²/h&quot;"/>
    <numFmt numFmtId="176" formatCode="0.00\ &quot;Std.&quot;"/>
    <numFmt numFmtId="177" formatCode="_-* #,##0.00\ [$€-1]_-;\-* #,##0.00\ [$€-1]_-;_-* &quot;-&quot;??\ [$€-1]_-"/>
    <numFmt numFmtId="178" formatCode="0.0"/>
    <numFmt numFmtId="179" formatCode="0.000"/>
  </numFmts>
  <fonts count="69" x14ac:knownFonts="1">
    <font>
      <sz val="11"/>
      <color theme="1"/>
      <name val="Calibri"/>
      <family val="2"/>
      <scheme val="minor"/>
    </font>
    <font>
      <sz val="10"/>
      <name val="Arial"/>
      <family val="2"/>
    </font>
    <font>
      <b/>
      <sz val="16"/>
      <name val="Arial"/>
      <family val="2"/>
    </font>
    <font>
      <sz val="12"/>
      <name val="Arial"/>
      <family val="2"/>
    </font>
    <font>
      <b/>
      <sz val="14"/>
      <name val="Arial"/>
      <family val="2"/>
    </font>
    <font>
      <sz val="10"/>
      <name val="Verdana"/>
      <family val="2"/>
    </font>
    <font>
      <b/>
      <sz val="11"/>
      <name val="Arial"/>
      <family val="2"/>
    </font>
    <font>
      <b/>
      <sz val="10"/>
      <name val="Arial"/>
      <family val="2"/>
    </font>
    <font>
      <sz val="11"/>
      <name val="Arial"/>
      <family val="2"/>
    </font>
    <font>
      <sz val="11"/>
      <name val="Verdana"/>
      <family val="2"/>
    </font>
    <font>
      <b/>
      <sz val="11"/>
      <name val="Verdana"/>
      <family val="2"/>
    </font>
    <font>
      <b/>
      <sz val="10"/>
      <name val="Verdana"/>
      <family val="2"/>
    </font>
    <font>
      <b/>
      <sz val="12"/>
      <name val="Arial"/>
      <family val="2"/>
    </font>
    <font>
      <sz val="12"/>
      <color indexed="53"/>
      <name val="Arial"/>
      <family val="2"/>
    </font>
    <font>
      <sz val="12"/>
      <color indexed="23"/>
      <name val="Arial"/>
      <family val="2"/>
    </font>
    <font>
      <b/>
      <sz val="11"/>
      <color indexed="54"/>
      <name val="Arial"/>
      <family val="2"/>
    </font>
    <font>
      <b/>
      <sz val="11"/>
      <color indexed="62"/>
      <name val="Arial"/>
      <family val="2"/>
    </font>
    <font>
      <sz val="11"/>
      <color indexed="54"/>
      <name val="Arial"/>
      <family val="2"/>
    </font>
    <font>
      <sz val="11"/>
      <color indexed="62"/>
      <name val="Arial"/>
      <family val="2"/>
    </font>
    <font>
      <sz val="10"/>
      <color indexed="62"/>
      <name val="Arial"/>
      <family val="2"/>
    </font>
    <font>
      <sz val="10"/>
      <color indexed="54"/>
      <name val="Arial"/>
      <family val="2"/>
    </font>
    <font>
      <b/>
      <sz val="10"/>
      <color indexed="9"/>
      <name val="Verdana"/>
      <family val="2"/>
    </font>
    <font>
      <b/>
      <sz val="12"/>
      <color indexed="18"/>
      <name val="Arial"/>
      <family val="2"/>
    </font>
    <font>
      <sz val="12"/>
      <color indexed="18"/>
      <name val="Arial"/>
      <family val="2"/>
    </font>
    <font>
      <sz val="10"/>
      <color indexed="8"/>
      <name val="Arial"/>
      <family val="2"/>
    </font>
    <font>
      <b/>
      <sz val="10"/>
      <color theme="0"/>
      <name val="Arial"/>
      <family val="2"/>
    </font>
    <font>
      <b/>
      <sz val="12"/>
      <color theme="0"/>
      <name val="Arial"/>
      <family val="2"/>
    </font>
    <font>
      <sz val="10"/>
      <color theme="0"/>
      <name val="Arial"/>
      <family val="2"/>
    </font>
    <font>
      <sz val="12"/>
      <color theme="0"/>
      <name val="Arial"/>
      <family val="2"/>
    </font>
    <font>
      <b/>
      <sz val="11"/>
      <color rgb="FF002060"/>
      <name val="Arial"/>
      <family val="2"/>
    </font>
    <font>
      <b/>
      <sz val="10"/>
      <color theme="0"/>
      <name val="Verdana"/>
      <family val="2"/>
    </font>
    <font>
      <b/>
      <sz val="11"/>
      <color rgb="FFFF0000"/>
      <name val="Arial"/>
      <family val="2"/>
    </font>
    <font>
      <sz val="11"/>
      <color theme="1"/>
      <name val="Calibri"/>
      <family val="2"/>
      <scheme val="minor"/>
    </font>
    <font>
      <sz val="11"/>
      <name val="Arial"/>
      <family val="2"/>
      <charset val="204"/>
    </font>
    <font>
      <b/>
      <sz val="11"/>
      <name val="Arial"/>
      <family val="2"/>
      <charset val="204"/>
    </font>
    <font>
      <b/>
      <sz val="11"/>
      <color indexed="56"/>
      <name val="Arial"/>
      <family val="2"/>
    </font>
    <font>
      <sz val="11"/>
      <color indexed="8"/>
      <name val="Calibri"/>
      <family val="2"/>
    </font>
    <font>
      <sz val="10"/>
      <name val="MS Sans Serif"/>
      <family val="2"/>
    </font>
    <font>
      <sz val="10"/>
      <color theme="1"/>
      <name val="Arial"/>
      <family val="2"/>
    </font>
    <font>
      <sz val="10"/>
      <name val="Arial"/>
      <family val="2"/>
    </font>
    <font>
      <b/>
      <sz val="18"/>
      <name val="Arial"/>
      <family val="2"/>
    </font>
    <font>
      <sz val="20"/>
      <name val="Arial"/>
      <family val="2"/>
    </font>
    <font>
      <sz val="14"/>
      <name val="Arial"/>
      <family val="2"/>
    </font>
    <font>
      <sz val="10"/>
      <color rgb="FFFF0000"/>
      <name val="Arial"/>
      <family val="2"/>
    </font>
    <font>
      <sz val="11"/>
      <color indexed="9"/>
      <name val="Calibri"/>
      <family val="2"/>
    </font>
    <font>
      <b/>
      <sz val="11"/>
      <color rgb="FFFF0000"/>
      <name val="Verdana"/>
      <family val="2"/>
    </font>
    <font>
      <b/>
      <sz val="11"/>
      <color theme="0"/>
      <name val="Arial"/>
      <family val="2"/>
    </font>
    <font>
      <sz val="10"/>
      <color indexed="8"/>
      <name val="MS Sans Serif"/>
      <family val="2"/>
    </font>
    <font>
      <sz val="11"/>
      <color rgb="FFFF0000"/>
      <name val="Verdana"/>
      <family val="2"/>
    </font>
    <font>
      <sz val="8"/>
      <color rgb="FFFF0000"/>
      <name val="Arial"/>
      <family val="2"/>
    </font>
    <font>
      <b/>
      <sz val="12"/>
      <color rgb="FFFF0000"/>
      <name val="Verdana"/>
      <family val="2"/>
    </font>
    <font>
      <sz val="10"/>
      <color rgb="FFFF0000"/>
      <name val="Verdana"/>
      <family val="2"/>
    </font>
    <font>
      <sz val="8"/>
      <name val="Calibri"/>
      <family val="2"/>
      <scheme val="minor"/>
    </font>
    <font>
      <b/>
      <sz val="11"/>
      <color indexed="9"/>
      <name val="Arial"/>
      <family val="2"/>
    </font>
    <font>
      <sz val="10"/>
      <name val="Tahoma"/>
      <family val="2"/>
    </font>
    <font>
      <b/>
      <sz val="12"/>
      <color indexed="56"/>
      <name val="Arial"/>
      <family val="2"/>
    </font>
    <font>
      <b/>
      <sz val="12"/>
      <color indexed="9"/>
      <name val="Arial"/>
      <family val="2"/>
    </font>
    <font>
      <b/>
      <sz val="10"/>
      <color indexed="54"/>
      <name val="Tahoma"/>
      <family val="2"/>
    </font>
    <font>
      <sz val="10"/>
      <color indexed="54"/>
      <name val="Verdana"/>
      <family val="2"/>
    </font>
    <font>
      <sz val="12"/>
      <color indexed="54"/>
      <name val="Arial"/>
      <family val="2"/>
    </font>
    <font>
      <sz val="12"/>
      <color indexed="10"/>
      <name val="Arial"/>
      <family val="2"/>
    </font>
    <font>
      <sz val="12"/>
      <name val="Times New Roman"/>
      <family val="1"/>
    </font>
    <font>
      <sz val="9"/>
      <name val="Arial"/>
      <family val="2"/>
    </font>
    <font>
      <b/>
      <sz val="9"/>
      <name val="Arial"/>
      <family val="2"/>
    </font>
    <font>
      <b/>
      <sz val="10"/>
      <color rgb="FFFF0000"/>
      <name val="Verdana"/>
      <family val="2"/>
    </font>
    <font>
      <sz val="22"/>
      <color rgb="FFFF0000"/>
      <name val="Arial"/>
      <family val="2"/>
    </font>
    <font>
      <sz val="11"/>
      <color rgb="FFFF0000"/>
      <name val="Calibri"/>
      <family val="2"/>
      <scheme val="minor"/>
    </font>
    <font>
      <b/>
      <sz val="9"/>
      <color indexed="54"/>
      <name val="Arial"/>
      <family val="2"/>
    </font>
    <font>
      <sz val="8"/>
      <name val="Arial"/>
      <family val="2"/>
    </font>
  </fonts>
  <fills count="3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FFFF00"/>
        <bgColor indexed="64"/>
      </patternFill>
    </fill>
    <fill>
      <patternFill patternType="solid">
        <fgColor rgb="FF00206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4" tint="0.39997558519241921"/>
        <bgColor indexed="64"/>
      </patternFill>
    </fill>
    <fill>
      <patternFill patternType="solid">
        <fgColor indexed="56"/>
        <bgColor indexed="64"/>
      </patternFill>
    </fill>
    <fill>
      <patternFill patternType="solid">
        <fgColor theme="0" tint="-0.24997711111789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theme="6"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777777"/>
        <bgColor indexed="64"/>
      </patternFill>
    </fill>
    <fill>
      <patternFill patternType="solid">
        <fgColor rgb="FF92D050"/>
        <bgColor indexed="64"/>
      </patternFill>
    </fill>
    <fill>
      <patternFill patternType="solid">
        <fgColor theme="3" tint="0.79998168889431442"/>
        <bgColor indexed="64"/>
      </patternFill>
    </fill>
  </fills>
  <borders count="106">
    <border>
      <left/>
      <right/>
      <top/>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3"/>
      </right>
      <top style="thin">
        <color indexed="63"/>
      </top>
      <bottom style="thin">
        <color indexed="63"/>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top style="medium">
        <color rgb="FF002060"/>
      </top>
      <bottom/>
      <diagonal/>
    </border>
    <border>
      <left style="medium">
        <color rgb="FF002060"/>
      </left>
      <right/>
      <top style="medium">
        <color rgb="FF002060"/>
      </top>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right/>
      <top/>
      <bottom style="medium">
        <color rgb="FF002060"/>
      </bottom>
      <diagonal/>
    </border>
    <border>
      <left style="thin">
        <color rgb="FF002060"/>
      </left>
      <right style="thin">
        <color rgb="FF002060"/>
      </right>
      <top style="thin">
        <color rgb="FF002060"/>
      </top>
      <bottom/>
      <diagonal/>
    </border>
    <border>
      <left style="thin">
        <color rgb="FF002060"/>
      </left>
      <right style="thin">
        <color rgb="FF002060"/>
      </right>
      <top/>
      <bottom style="thin">
        <color rgb="FF002060"/>
      </bottom>
      <diagonal/>
    </border>
    <border>
      <left style="thin">
        <color theme="0"/>
      </left>
      <right style="thin">
        <color theme="0"/>
      </right>
      <top style="thin">
        <color indexed="64"/>
      </top>
      <bottom style="thin">
        <color theme="0"/>
      </bottom>
      <diagonal/>
    </border>
    <border>
      <left/>
      <right style="thin">
        <color theme="0"/>
      </right>
      <top style="thin">
        <color indexed="64"/>
      </top>
      <bottom style="thin">
        <color indexed="64"/>
      </bottom>
      <diagonal/>
    </border>
    <border>
      <left/>
      <right style="thin">
        <color rgb="FF002060"/>
      </right>
      <top style="medium">
        <color indexed="64"/>
      </top>
      <bottom/>
      <diagonal/>
    </border>
    <border>
      <left/>
      <right style="thin">
        <color rgb="FF002060"/>
      </right>
      <top/>
      <bottom/>
      <diagonal/>
    </border>
    <border>
      <left/>
      <right style="thin">
        <color rgb="FF002060"/>
      </right>
      <top/>
      <bottom style="thin">
        <color rgb="FF00206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rgb="FF002060"/>
      </right>
      <top/>
      <bottom style="medium">
        <color rgb="FF002060"/>
      </bottom>
      <diagonal/>
    </border>
    <border>
      <left style="thin">
        <color rgb="FF002060"/>
      </left>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right style="thin">
        <color rgb="FF002060"/>
      </right>
      <top style="medium">
        <color rgb="FF002060"/>
      </top>
      <bottom style="medium">
        <color rgb="FF002060"/>
      </bottom>
      <diagonal/>
    </border>
    <border>
      <left style="thin">
        <color rgb="FF002060"/>
      </left>
      <right style="thin">
        <color indexed="64"/>
      </right>
      <top style="medium">
        <color rgb="FF002060"/>
      </top>
      <bottom style="medium">
        <color rgb="FF002060"/>
      </bottom>
      <diagonal/>
    </border>
    <border>
      <left/>
      <right style="medium">
        <color theme="0"/>
      </right>
      <top style="medium">
        <color rgb="FF002060"/>
      </top>
      <bottom/>
      <diagonal/>
    </border>
    <border>
      <left style="medium">
        <color theme="0"/>
      </left>
      <right style="medium">
        <color theme="0"/>
      </right>
      <top style="medium">
        <color rgb="FF002060"/>
      </top>
      <bottom/>
      <diagonal/>
    </border>
    <border>
      <left/>
      <right style="thin">
        <color indexed="64"/>
      </right>
      <top style="medium">
        <color rgb="FF002060"/>
      </top>
      <bottom/>
      <diagonal/>
    </border>
    <border>
      <left/>
      <right style="medium">
        <color theme="0"/>
      </right>
      <top style="medium">
        <color theme="0"/>
      </top>
      <bottom style="medium">
        <color rgb="FF002060"/>
      </bottom>
      <diagonal/>
    </border>
    <border>
      <left style="medium">
        <color theme="0"/>
      </left>
      <right style="medium">
        <color theme="0"/>
      </right>
      <top style="medium">
        <color theme="0"/>
      </top>
      <bottom style="medium">
        <color rgb="FF002060"/>
      </bottom>
      <diagonal/>
    </border>
    <border>
      <left/>
      <right style="thin">
        <color indexed="64"/>
      </right>
      <top style="medium">
        <color theme="0"/>
      </top>
      <bottom style="medium">
        <color rgb="FF002060"/>
      </bottom>
      <diagonal/>
    </border>
    <border>
      <left/>
      <right style="thin">
        <color indexed="64"/>
      </right>
      <top style="medium">
        <color rgb="FF002060"/>
      </top>
      <bottom style="medium">
        <color rgb="FF002060"/>
      </bottom>
      <diagonal/>
    </border>
    <border>
      <left/>
      <right style="thin">
        <color indexed="64"/>
      </right>
      <top/>
      <bottom style="thin">
        <color rgb="FF002060"/>
      </bottom>
      <diagonal/>
    </border>
    <border>
      <left/>
      <right style="thin">
        <color indexed="64"/>
      </right>
      <top style="thin">
        <color rgb="FF002060"/>
      </top>
      <bottom style="thin">
        <color rgb="FF002060"/>
      </bottom>
      <diagonal/>
    </border>
    <border>
      <left style="thin">
        <color indexed="64"/>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indexed="64"/>
      </left>
      <right style="thin">
        <color indexed="64"/>
      </right>
      <top style="thin">
        <color rgb="FF002060"/>
      </top>
      <bottom style="medium">
        <color rgb="FF002060"/>
      </bottom>
      <diagonal/>
    </border>
    <border>
      <left/>
      <right style="thin">
        <color indexed="64"/>
      </right>
      <top/>
      <bottom style="medium">
        <color rgb="FF002060"/>
      </bottom>
      <diagonal/>
    </border>
    <border>
      <left/>
      <right style="thin">
        <color rgb="FF002060"/>
      </right>
      <top style="medium">
        <color rgb="FF002060"/>
      </top>
      <bottom style="thin">
        <color rgb="FF002060"/>
      </bottom>
      <diagonal/>
    </border>
    <border>
      <left/>
      <right style="thin">
        <color indexed="64"/>
      </right>
      <top style="medium">
        <color rgb="FF002060"/>
      </top>
      <bottom style="thin">
        <color rgb="FF002060"/>
      </bottom>
      <diagonal/>
    </border>
    <border>
      <left style="thin">
        <color rgb="FF002060"/>
      </left>
      <right style="thin">
        <color indexed="64"/>
      </right>
      <top style="thin">
        <color rgb="FF002060"/>
      </top>
      <bottom style="thin">
        <color rgb="FF002060"/>
      </bottom>
      <diagonal/>
    </border>
    <border>
      <left/>
      <right style="thin">
        <color rgb="FF002060"/>
      </right>
      <top style="thin">
        <color rgb="FF002060"/>
      </top>
      <bottom/>
      <diagonal/>
    </border>
    <border>
      <left/>
      <right style="thin">
        <color indexed="64"/>
      </right>
      <top style="thin">
        <color rgb="FF002060"/>
      </top>
      <bottom/>
      <diagonal/>
    </border>
    <border>
      <left style="thin">
        <color rgb="FF002060"/>
      </left>
      <right style="medium">
        <color indexed="64"/>
      </right>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theme="0"/>
      </left>
      <right/>
      <top style="medium">
        <color rgb="FF002060"/>
      </top>
      <bottom/>
      <diagonal/>
    </border>
    <border>
      <left style="thick">
        <color rgb="FF002060"/>
      </left>
      <right/>
      <top/>
      <bottom/>
      <diagonal/>
    </border>
    <border>
      <left/>
      <right style="thick">
        <color rgb="FF002060"/>
      </right>
      <top/>
      <bottom/>
      <diagonal/>
    </border>
    <border>
      <left style="thick">
        <color rgb="FF002060"/>
      </left>
      <right/>
      <top style="medium">
        <color indexed="64"/>
      </top>
      <bottom style="medium">
        <color indexed="64"/>
      </bottom>
      <diagonal/>
    </border>
    <border>
      <left/>
      <right/>
      <top/>
      <bottom style="thick">
        <color rgb="FF002060"/>
      </bottom>
      <diagonal/>
    </border>
    <border>
      <left/>
      <right style="thick">
        <color rgb="FF002060"/>
      </right>
      <top/>
      <bottom style="thick">
        <color rgb="FF002060"/>
      </bottom>
      <diagonal/>
    </border>
    <border>
      <left style="medium">
        <color indexed="56"/>
      </left>
      <right/>
      <top style="medium">
        <color indexed="56"/>
      </top>
      <bottom style="medium">
        <color indexed="56"/>
      </bottom>
      <diagonal/>
    </border>
    <border>
      <left/>
      <right/>
      <top style="dashed">
        <color indexed="54"/>
      </top>
      <bottom style="dashed">
        <color indexed="54"/>
      </bottom>
      <diagonal/>
    </border>
    <border>
      <left/>
      <right style="thin">
        <color indexed="54"/>
      </right>
      <top style="dashed">
        <color indexed="54"/>
      </top>
      <bottom style="dashed">
        <color indexed="54"/>
      </bottom>
      <diagonal/>
    </border>
    <border>
      <left style="thin">
        <color indexed="54"/>
      </left>
      <right style="thin">
        <color indexed="54"/>
      </right>
      <top style="dashed">
        <color indexed="54"/>
      </top>
      <bottom style="dashed">
        <color indexed="54"/>
      </bottom>
      <diagonal/>
    </border>
    <border>
      <left style="thin">
        <color indexed="54"/>
      </left>
      <right/>
      <top style="medium">
        <color indexed="56"/>
      </top>
      <bottom/>
      <diagonal/>
    </border>
    <border>
      <left style="thin">
        <color indexed="54"/>
      </left>
      <right/>
      <top/>
      <bottom/>
      <diagonal/>
    </border>
    <border>
      <left style="thin">
        <color indexed="54"/>
      </left>
      <right/>
      <top/>
      <bottom style="dashed">
        <color indexed="54"/>
      </bottom>
      <diagonal/>
    </border>
    <border>
      <left style="thin">
        <color indexed="54"/>
      </left>
      <right/>
      <top style="dashed">
        <color indexed="54"/>
      </top>
      <bottom style="dashed">
        <color indexed="54"/>
      </bottom>
      <diagonal/>
    </border>
    <border>
      <left/>
      <right style="thin">
        <color indexed="54"/>
      </right>
      <top style="dashed">
        <color indexed="54"/>
      </top>
      <bottom/>
      <diagonal/>
    </border>
    <border>
      <left style="thin">
        <color indexed="54"/>
      </left>
      <right style="thin">
        <color indexed="54"/>
      </right>
      <top style="dashed">
        <color indexed="54"/>
      </top>
      <bottom/>
      <diagonal/>
    </border>
    <border>
      <left style="thin">
        <color indexed="54"/>
      </left>
      <right/>
      <top style="dashed">
        <color indexed="54"/>
      </top>
      <bottom/>
      <diagonal/>
    </border>
    <border>
      <left/>
      <right/>
      <top/>
      <bottom style="dashed">
        <color indexed="54"/>
      </bottom>
      <diagonal/>
    </border>
    <border>
      <left/>
      <right/>
      <top style="dashed">
        <color indexed="54"/>
      </top>
      <bottom/>
      <diagonal/>
    </border>
    <border>
      <left/>
      <right style="thin">
        <color indexed="54"/>
      </right>
      <top/>
      <bottom style="dashed">
        <color indexed="54"/>
      </bottom>
      <diagonal/>
    </border>
    <border>
      <left style="thin">
        <color indexed="54"/>
      </left>
      <right style="thin">
        <color indexed="54"/>
      </right>
      <top/>
      <bottom style="dashed">
        <color indexed="5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theme="0"/>
      </left>
      <right/>
      <top style="thin">
        <color indexed="64"/>
      </top>
      <bottom style="thin">
        <color theme="0"/>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style="thin">
        <color rgb="FF002060"/>
      </right>
      <top/>
      <bottom style="medium">
        <color indexed="64"/>
      </bottom>
      <diagonal/>
    </border>
    <border>
      <left style="medium">
        <color rgb="FF002060"/>
      </left>
      <right/>
      <top/>
      <bottom style="medium">
        <color indexed="64"/>
      </bottom>
      <diagonal/>
    </border>
    <border>
      <left/>
      <right style="medium">
        <color rgb="FF00206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2060"/>
      </top>
      <bottom style="medium">
        <color indexed="64"/>
      </bottom>
      <diagonal/>
    </border>
    <border>
      <left/>
      <right style="thin">
        <color indexed="64"/>
      </right>
      <top style="thin">
        <color rgb="FF002060"/>
      </top>
      <bottom style="medium">
        <color indexed="64"/>
      </bottom>
      <diagonal/>
    </border>
    <border>
      <left style="thin">
        <color rgb="FF002060"/>
      </left>
      <right style="thin">
        <color rgb="FF002060"/>
      </right>
      <top style="thin">
        <color rgb="FF002060"/>
      </top>
      <bottom style="medium">
        <color indexed="64"/>
      </bottom>
      <diagonal/>
    </border>
    <border>
      <left style="thin">
        <color indexed="63"/>
      </left>
      <right style="thin">
        <color indexed="63"/>
      </right>
      <top style="thin">
        <color indexed="63"/>
      </top>
      <bottom/>
      <diagonal/>
    </border>
  </borders>
  <cellStyleXfs count="137">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9" fontId="37" fillId="0" borderId="0" applyFont="0" applyFill="0" applyBorder="0" applyAlignment="0" applyProtection="0"/>
    <xf numFmtId="0" fontId="1" fillId="0" borderId="0" applyNumberFormat="0" applyFont="0" applyFill="0" applyBorder="0" applyAlignment="0" applyProtection="0">
      <alignment vertical="top"/>
    </xf>
    <xf numFmtId="0" fontId="32" fillId="0" borderId="0"/>
    <xf numFmtId="0" fontId="1" fillId="0" borderId="0"/>
    <xf numFmtId="0" fontId="38" fillId="0" borderId="0"/>
    <xf numFmtId="44" fontId="32" fillId="0" borderId="0" applyFont="0" applyFill="0" applyBorder="0" applyAlignment="0" applyProtection="0"/>
    <xf numFmtId="0" fontId="39" fillId="0" borderId="0"/>
    <xf numFmtId="0" fontId="1" fillId="0" borderId="0"/>
    <xf numFmtId="177" fontId="1" fillId="0" borderId="0" applyFont="0" applyFill="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36" fillId="18" borderId="0" applyNumberFormat="0" applyBorder="0" applyAlignment="0" applyProtection="0"/>
    <xf numFmtId="0" fontId="36" fillId="15"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44" fillId="18"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0" borderId="0" applyNumberFormat="0" applyBorder="0" applyAlignment="0" applyProtection="0"/>
    <xf numFmtId="0" fontId="44" fillId="18" borderId="0" applyNumberFormat="0" applyBorder="0" applyAlignment="0" applyProtection="0"/>
    <xf numFmtId="0" fontId="44" fillId="15" borderId="0" applyNumberFormat="0" applyBorder="0" applyAlignment="0" applyProtection="0"/>
    <xf numFmtId="0" fontId="1" fillId="0" borderId="0"/>
    <xf numFmtId="0" fontId="1" fillId="0" borderId="0"/>
    <xf numFmtId="9" fontId="32" fillId="0" borderId="0" applyFont="0" applyFill="0" applyBorder="0" applyAlignment="0" applyProtection="0"/>
    <xf numFmtId="173" fontId="1" fillId="0" borderId="0"/>
    <xf numFmtId="0" fontId="1" fillId="0" borderId="0"/>
    <xf numFmtId="9" fontId="47" fillId="0" borderId="0" applyFont="0" applyFill="0" applyBorder="0" applyAlignment="0" applyProtection="0"/>
    <xf numFmtId="0" fontId="32" fillId="0" borderId="0"/>
    <xf numFmtId="44" fontId="32" fillId="0" borderId="0" applyFont="0" applyFill="0" applyBorder="0" applyAlignment="0" applyProtection="0"/>
    <xf numFmtId="9"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0" fontId="38" fillId="0" borderId="0"/>
    <xf numFmtId="44"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654">
    <xf numFmtId="0" fontId="0" fillId="0" borderId="0" xfId="0"/>
    <xf numFmtId="0" fontId="1" fillId="0" borderId="0" xfId="8"/>
    <xf numFmtId="0" fontId="3" fillId="0" borderId="0" xfId="8" applyFont="1"/>
    <xf numFmtId="14" fontId="3" fillId="5" borderId="0" xfId="8" applyNumberFormat="1" applyFont="1" applyFill="1" applyAlignment="1" applyProtection="1">
      <alignment horizontal="left"/>
      <protection locked="0"/>
    </xf>
    <xf numFmtId="0" fontId="3" fillId="0" borderId="0" xfId="8" applyFont="1" applyAlignment="1">
      <alignment vertical="center"/>
    </xf>
    <xf numFmtId="14" fontId="3" fillId="0" borderId="0" xfId="8" applyNumberFormat="1" applyFont="1"/>
    <xf numFmtId="0" fontId="3" fillId="0" borderId="0" xfId="8" applyFont="1" applyAlignment="1">
      <alignment vertical="top"/>
    </xf>
    <xf numFmtId="0" fontId="3" fillId="6" borderId="0" xfId="8" applyFont="1" applyFill="1"/>
    <xf numFmtId="0" fontId="5" fillId="0" borderId="0" xfId="9" applyFont="1"/>
    <xf numFmtId="0" fontId="1" fillId="0" borderId="0" xfId="9"/>
    <xf numFmtId="44" fontId="1" fillId="0" borderId="0" xfId="3" applyFont="1" applyProtection="1"/>
    <xf numFmtId="0" fontId="6" fillId="0" borderId="0" xfId="9" applyFont="1"/>
    <xf numFmtId="0" fontId="7" fillId="0" borderId="0" xfId="9" applyFont="1" applyAlignment="1">
      <alignment horizontal="right"/>
    </xf>
    <xf numFmtId="0" fontId="1" fillId="0" borderId="2" xfId="9" applyBorder="1"/>
    <xf numFmtId="44" fontId="1" fillId="0" borderId="2" xfId="3" applyFont="1" applyBorder="1" applyProtection="1"/>
    <xf numFmtId="0" fontId="7" fillId="0" borderId="0" xfId="9" applyFont="1"/>
    <xf numFmtId="165" fontId="1" fillId="0" borderId="3" xfId="9" applyNumberFormat="1" applyBorder="1"/>
    <xf numFmtId="44" fontId="1" fillId="0" borderId="0" xfId="3" applyFont="1" applyBorder="1" applyProtection="1"/>
    <xf numFmtId="0" fontId="8" fillId="0" borderId="0" xfId="9" applyFont="1"/>
    <xf numFmtId="0" fontId="6" fillId="7" borderId="4" xfId="11" applyFont="1" applyFill="1" applyBorder="1" applyAlignment="1">
      <alignment horizontal="center" vertical="center" wrapText="1"/>
    </xf>
    <xf numFmtId="44" fontId="8" fillId="0" borderId="2" xfId="3" applyFont="1" applyFill="1" applyBorder="1" applyProtection="1"/>
    <xf numFmtId="0" fontId="9" fillId="0" borderId="0" xfId="9" applyFont="1"/>
    <xf numFmtId="0" fontId="10" fillId="0" borderId="0" xfId="9" applyFont="1"/>
    <xf numFmtId="0" fontId="1" fillId="0" borderId="5" xfId="9" applyBorder="1"/>
    <xf numFmtId="0" fontId="1" fillId="0" borderId="6" xfId="9" applyBorder="1"/>
    <xf numFmtId="0" fontId="25" fillId="6" borderId="5" xfId="9" applyFont="1" applyFill="1" applyBorder="1"/>
    <xf numFmtId="0" fontId="26" fillId="6" borderId="0" xfId="9" applyFont="1" applyFill="1"/>
    <xf numFmtId="0" fontId="25" fillId="6" borderId="0" xfId="9" applyFont="1" applyFill="1"/>
    <xf numFmtId="168" fontId="26" fillId="6" borderId="7" xfId="3" applyNumberFormat="1" applyFont="1" applyFill="1" applyBorder="1" applyProtection="1"/>
    <xf numFmtId="0" fontId="7" fillId="0" borderId="6" xfId="9" applyFont="1" applyBorder="1"/>
    <xf numFmtId="0" fontId="11" fillId="0" borderId="0" xfId="9" applyFont="1"/>
    <xf numFmtId="0" fontId="3" fillId="0" borderId="0" xfId="9" applyFont="1"/>
    <xf numFmtId="0" fontId="12" fillId="0" borderId="0" xfId="9" applyFont="1"/>
    <xf numFmtId="0" fontId="27" fillId="6" borderId="5" xfId="9" applyFont="1" applyFill="1" applyBorder="1"/>
    <xf numFmtId="0" fontId="28" fillId="6" borderId="0" xfId="9" applyFont="1" applyFill="1"/>
    <xf numFmtId="0" fontId="27" fillId="6" borderId="0" xfId="9" applyFont="1" applyFill="1"/>
    <xf numFmtId="0" fontId="1" fillId="0" borderId="8" xfId="9" applyBorder="1"/>
    <xf numFmtId="0" fontId="1" fillId="0" borderId="7" xfId="9" applyBorder="1"/>
    <xf numFmtId="44" fontId="1" fillId="0" borderId="7" xfId="3" applyFont="1" applyBorder="1" applyProtection="1"/>
    <xf numFmtId="0" fontId="1" fillId="0" borderId="9" xfId="9" applyBorder="1"/>
    <xf numFmtId="0" fontId="26" fillId="6" borderId="0" xfId="9" applyFont="1" applyFill="1" applyAlignment="1">
      <alignment horizontal="center"/>
    </xf>
    <xf numFmtId="44" fontId="1" fillId="3" borderId="2" xfId="3" applyFont="1" applyFill="1" applyBorder="1" applyProtection="1">
      <protection locked="0"/>
    </xf>
    <xf numFmtId="0" fontId="1" fillId="0" borderId="0" xfId="9" applyAlignment="1">
      <alignment vertical="center" wrapText="1"/>
    </xf>
    <xf numFmtId="0" fontId="8" fillId="0" borderId="0" xfId="9" applyFont="1" applyAlignment="1">
      <alignment vertical="center" wrapText="1"/>
    </xf>
    <xf numFmtId="0" fontId="12" fillId="0" borderId="0" xfId="9" applyFont="1" applyAlignment="1">
      <alignment vertical="center" wrapText="1"/>
    </xf>
    <xf numFmtId="0" fontId="26" fillId="6" borderId="0" xfId="9" applyFont="1" applyFill="1" applyAlignment="1">
      <alignment horizontal="center" vertical="center" wrapText="1"/>
    </xf>
    <xf numFmtId="0" fontId="5" fillId="0" borderId="0" xfId="9" applyFont="1" applyAlignment="1">
      <alignment vertical="center" wrapText="1"/>
    </xf>
    <xf numFmtId="1" fontId="1" fillId="3" borderId="2" xfId="9" applyNumberFormat="1" applyFill="1" applyBorder="1" applyAlignment="1" applyProtection="1">
      <alignment horizontal="center"/>
      <protection locked="0"/>
    </xf>
    <xf numFmtId="0" fontId="12" fillId="7" borderId="10" xfId="9" applyFont="1" applyFill="1" applyBorder="1"/>
    <xf numFmtId="0" fontId="1" fillId="7" borderId="3" xfId="9" applyFill="1" applyBorder="1"/>
    <xf numFmtId="0" fontId="12" fillId="7" borderId="4" xfId="9" applyFont="1" applyFill="1" applyBorder="1" applyAlignment="1">
      <alignment horizontal="center"/>
    </xf>
    <xf numFmtId="44" fontId="5" fillId="0" borderId="0" xfId="3" applyFont="1" applyProtection="1"/>
    <xf numFmtId="0" fontId="2" fillId="0" borderId="0" xfId="8" applyFont="1" applyAlignment="1">
      <alignment vertical="center"/>
    </xf>
    <xf numFmtId="0" fontId="5" fillId="0" borderId="0" xfId="8" applyFont="1"/>
    <xf numFmtId="0" fontId="9" fillId="0" borderId="0" xfId="8" applyFont="1" applyAlignment="1">
      <alignment vertical="center"/>
    </xf>
    <xf numFmtId="0" fontId="25" fillId="6" borderId="11" xfId="8" applyFont="1" applyFill="1" applyBorder="1" applyAlignment="1">
      <alignment horizontal="center" vertical="center" wrapText="1"/>
    </xf>
    <xf numFmtId="167" fontId="25" fillId="6" borderId="11" xfId="8" applyNumberFormat="1" applyFont="1" applyFill="1" applyBorder="1" applyAlignment="1">
      <alignment horizontal="center" vertical="center" wrapText="1"/>
    </xf>
    <xf numFmtId="0" fontId="11" fillId="0" borderId="0" xfId="8" applyFont="1" applyAlignment="1">
      <alignment horizontal="center" vertical="center" wrapText="1"/>
    </xf>
    <xf numFmtId="0" fontId="5" fillId="0" borderId="0" xfId="8" applyFont="1" applyAlignment="1">
      <alignment vertical="center"/>
    </xf>
    <xf numFmtId="167" fontId="5" fillId="0" borderId="0" xfId="8" applyNumberFormat="1" applyFont="1"/>
    <xf numFmtId="0" fontId="5" fillId="0" borderId="0" xfId="8" applyFont="1" applyAlignment="1">
      <alignment horizontal="center"/>
    </xf>
    <xf numFmtId="0" fontId="13" fillId="0" borderId="0" xfId="9" applyFont="1" applyAlignment="1">
      <alignment vertical="center" wrapText="1"/>
    </xf>
    <xf numFmtId="0" fontId="3" fillId="0" borderId="0" xfId="9" applyFont="1" applyAlignment="1">
      <alignment vertical="center" wrapText="1"/>
    </xf>
    <xf numFmtId="0" fontId="28" fillId="0" borderId="0" xfId="9" applyFont="1" applyAlignment="1">
      <alignment horizontal="center" vertical="center" wrapText="1"/>
    </xf>
    <xf numFmtId="0" fontId="14" fillId="0" borderId="0" xfId="9" applyFont="1" applyAlignment="1">
      <alignment vertical="center" wrapText="1"/>
    </xf>
    <xf numFmtId="0" fontId="26" fillId="6" borderId="27" xfId="9" applyFont="1" applyFill="1" applyBorder="1" applyAlignment="1">
      <alignment vertical="center" wrapText="1"/>
    </xf>
    <xf numFmtId="0" fontId="26" fillId="6" borderId="28" xfId="9" applyFont="1" applyFill="1" applyBorder="1" applyAlignment="1">
      <alignment vertical="center" wrapText="1"/>
    </xf>
    <xf numFmtId="0" fontId="3" fillId="0" borderId="31" xfId="9" applyFont="1" applyBorder="1" applyAlignment="1">
      <alignment horizontal="center" vertical="center" wrapText="1"/>
    </xf>
    <xf numFmtId="0" fontId="3" fillId="9" borderId="32" xfId="9" applyFont="1" applyFill="1" applyBorder="1" applyAlignment="1">
      <alignment horizontal="center" vertical="center" wrapText="1"/>
    </xf>
    <xf numFmtId="0" fontId="3" fillId="9" borderId="33" xfId="9" applyFont="1" applyFill="1" applyBorder="1" applyAlignment="1">
      <alignment horizontal="center" vertical="center" wrapText="1"/>
    </xf>
    <xf numFmtId="0" fontId="3" fillId="8" borderId="33" xfId="9" applyFont="1" applyFill="1" applyBorder="1" applyAlignment="1">
      <alignment horizontal="center" vertical="center" wrapText="1"/>
    </xf>
    <xf numFmtId="0" fontId="3" fillId="0" borderId="32" xfId="9" applyFont="1" applyBorder="1" applyAlignment="1">
      <alignment horizontal="center" vertical="center" wrapText="1"/>
    </xf>
    <xf numFmtId="0" fontId="3" fillId="0" borderId="33" xfId="9" applyFont="1" applyBorder="1" applyAlignment="1">
      <alignment horizontal="center" vertical="center" wrapText="1"/>
    </xf>
    <xf numFmtId="0" fontId="3" fillId="8" borderId="36" xfId="9" applyFont="1" applyFill="1" applyBorder="1" applyAlignment="1">
      <alignment horizontal="center" vertical="center" wrapText="1"/>
    </xf>
    <xf numFmtId="0" fontId="3" fillId="8" borderId="35" xfId="9" applyFont="1" applyFill="1" applyBorder="1" applyAlignment="1">
      <alignment horizontal="center" vertical="center" wrapText="1"/>
    </xf>
    <xf numFmtId="0" fontId="3" fillId="0" borderId="0" xfId="9" applyFont="1" applyAlignment="1">
      <alignment horizontal="center" vertical="center" wrapText="1"/>
    </xf>
    <xf numFmtId="0" fontId="3" fillId="0" borderId="0" xfId="9" applyFont="1" applyAlignment="1">
      <alignment horizontal="right" vertical="center"/>
    </xf>
    <xf numFmtId="0" fontId="2" fillId="0" borderId="0" xfId="9" applyFont="1" applyAlignment="1">
      <alignment vertical="center"/>
    </xf>
    <xf numFmtId="0" fontId="26" fillId="6" borderId="30" xfId="9" applyFont="1" applyFill="1" applyBorder="1" applyAlignment="1">
      <alignment horizontal="center" vertical="center" wrapText="1"/>
    </xf>
    <xf numFmtId="0" fontId="3" fillId="0" borderId="12" xfId="9" applyFont="1" applyBorder="1" applyAlignment="1">
      <alignment vertical="center" wrapText="1"/>
    </xf>
    <xf numFmtId="2" fontId="3" fillId="10" borderId="1" xfId="9" applyNumberFormat="1" applyFont="1" applyFill="1" applyBorder="1" applyAlignment="1" applyProtection="1">
      <alignment horizontal="center" vertical="center"/>
      <protection locked="0"/>
    </xf>
    <xf numFmtId="170" fontId="8" fillId="0" borderId="0" xfId="3" applyNumberFormat="1" applyFont="1" applyFill="1" applyBorder="1" applyAlignment="1">
      <alignment horizontal="right" vertical="center"/>
    </xf>
    <xf numFmtId="170" fontId="18" fillId="0" borderId="0" xfId="3" applyNumberFormat="1" applyFont="1" applyFill="1" applyBorder="1" applyAlignment="1">
      <alignment horizontal="right" vertical="center"/>
    </xf>
    <xf numFmtId="170" fontId="18" fillId="0" borderId="14" xfId="3" applyNumberFormat="1" applyFont="1" applyFill="1" applyBorder="1" applyAlignment="1">
      <alignment horizontal="right" vertical="center"/>
    </xf>
    <xf numFmtId="0" fontId="8" fillId="0" borderId="0" xfId="8" applyFont="1" applyAlignment="1">
      <alignment horizontal="left" vertical="center"/>
    </xf>
    <xf numFmtId="0" fontId="8" fillId="0" borderId="15" xfId="8" applyFont="1" applyBorder="1" applyAlignment="1">
      <alignment vertical="center"/>
    </xf>
    <xf numFmtId="0" fontId="9" fillId="0" borderId="0" xfId="8" applyFont="1" applyAlignment="1">
      <alignment horizontal="center" vertical="center"/>
    </xf>
    <xf numFmtId="0" fontId="8" fillId="0" borderId="0" xfId="8" applyFont="1" applyAlignment="1">
      <alignment vertical="center"/>
    </xf>
    <xf numFmtId="0" fontId="8" fillId="0" borderId="0" xfId="8" applyFont="1" applyAlignment="1">
      <alignment horizontal="right" vertical="center"/>
    </xf>
    <xf numFmtId="0" fontId="8" fillId="0" borderId="15" xfId="8" applyFont="1" applyBorder="1" applyAlignment="1">
      <alignment horizontal="left" vertical="center"/>
    </xf>
    <xf numFmtId="167" fontId="8" fillId="0" borderId="15" xfId="8" applyNumberFormat="1" applyFont="1" applyBorder="1" applyAlignment="1">
      <alignment horizontal="left" vertical="center"/>
    </xf>
    <xf numFmtId="167" fontId="8" fillId="0" borderId="15" xfId="8" applyNumberFormat="1" applyFont="1" applyBorder="1" applyAlignment="1">
      <alignment vertical="center"/>
    </xf>
    <xf numFmtId="1" fontId="9" fillId="0" borderId="0" xfId="8" applyNumberFormat="1" applyFont="1" applyAlignment="1">
      <alignment horizontal="center" vertical="center"/>
    </xf>
    <xf numFmtId="4" fontId="9" fillId="0" borderId="0" xfId="8" applyNumberFormat="1" applyFont="1" applyAlignment="1">
      <alignment vertical="center"/>
    </xf>
    <xf numFmtId="44" fontId="9" fillId="0" borderId="0" xfId="3" applyFont="1" applyBorder="1" applyAlignment="1">
      <alignment vertical="center"/>
    </xf>
    <xf numFmtId="44" fontId="9" fillId="0" borderId="0" xfId="3" applyFont="1" applyBorder="1" applyAlignment="1">
      <alignment horizontal="right" vertical="center"/>
    </xf>
    <xf numFmtId="171" fontId="9" fillId="0" borderId="0" xfId="3" applyNumberFormat="1" applyFont="1" applyBorder="1" applyAlignment="1">
      <alignment horizontal="center" vertical="center"/>
    </xf>
    <xf numFmtId="1" fontId="25" fillId="6" borderId="11" xfId="8" applyNumberFormat="1" applyFont="1" applyFill="1" applyBorder="1" applyAlignment="1">
      <alignment horizontal="center" vertical="center" wrapText="1"/>
    </xf>
    <xf numFmtId="4" fontId="25" fillId="6" borderId="11" xfId="8" applyNumberFormat="1" applyFont="1" applyFill="1" applyBorder="1" applyAlignment="1">
      <alignment horizontal="center" vertical="center" wrapText="1"/>
    </xf>
    <xf numFmtId="44" fontId="25" fillId="6" borderId="11" xfId="3" applyFont="1" applyFill="1" applyBorder="1" applyAlignment="1">
      <alignment horizontal="center" vertical="center" wrapText="1"/>
    </xf>
    <xf numFmtId="0" fontId="1" fillId="0" borderId="11" xfId="8" applyBorder="1" applyAlignment="1">
      <alignment horizontal="center"/>
    </xf>
    <xf numFmtId="1" fontId="1" fillId="0" borderId="11" xfId="8" applyNumberFormat="1" applyBorder="1" applyAlignment="1">
      <alignment horizontal="center"/>
    </xf>
    <xf numFmtId="4" fontId="25" fillId="6" borderId="11" xfId="8" applyNumberFormat="1" applyFont="1" applyFill="1" applyBorder="1" applyAlignment="1">
      <alignment horizontal="right" vertical="center" wrapText="1"/>
    </xf>
    <xf numFmtId="171" fontId="25" fillId="6" borderId="16" xfId="3" applyNumberFormat="1" applyFont="1" applyFill="1" applyBorder="1" applyAlignment="1">
      <alignment horizontal="center" vertical="center" wrapText="1"/>
    </xf>
    <xf numFmtId="167" fontId="5" fillId="0" borderId="0" xfId="8" applyNumberFormat="1" applyFont="1" applyAlignment="1">
      <alignment horizontal="center"/>
    </xf>
    <xf numFmtId="44" fontId="21" fillId="0" borderId="17" xfId="3" applyFont="1" applyFill="1" applyBorder="1" applyAlignment="1">
      <alignment horizontal="right" vertical="center" wrapText="1"/>
    </xf>
    <xf numFmtId="172" fontId="21" fillId="0" borderId="17" xfId="3" applyNumberFormat="1" applyFont="1" applyFill="1" applyBorder="1" applyAlignment="1">
      <alignment horizontal="right" vertical="center"/>
    </xf>
    <xf numFmtId="44" fontId="30" fillId="0" borderId="17" xfId="3" applyFont="1" applyFill="1" applyBorder="1" applyAlignment="1">
      <alignment horizontal="right" vertical="center" wrapText="1"/>
    </xf>
    <xf numFmtId="1" fontId="5" fillId="0" borderId="0" xfId="8" applyNumberFormat="1" applyFont="1" applyAlignment="1">
      <alignment horizontal="center"/>
    </xf>
    <xf numFmtId="4" fontId="5" fillId="0" borderId="0" xfId="8" applyNumberFormat="1" applyFont="1"/>
    <xf numFmtId="44" fontId="5" fillId="0" borderId="0" xfId="3" applyFont="1"/>
    <xf numFmtId="0" fontId="3" fillId="0" borderId="0" xfId="8" applyFont="1" applyAlignment="1">
      <alignment horizontal="center"/>
    </xf>
    <xf numFmtId="2" fontId="3" fillId="0" borderId="0" xfId="8" applyNumberFormat="1" applyFont="1"/>
    <xf numFmtId="0" fontId="12" fillId="0" borderId="0" xfId="8" applyFont="1" applyAlignment="1">
      <alignment horizontal="center"/>
    </xf>
    <xf numFmtId="0" fontId="12" fillId="0" borderId="0" xfId="8" applyFont="1"/>
    <xf numFmtId="0" fontId="12" fillId="0" borderId="0" xfId="8" applyFont="1" applyAlignment="1">
      <alignment horizontal="center" vertical="center"/>
    </xf>
    <xf numFmtId="2" fontId="26" fillId="6" borderId="18" xfId="8" applyNumberFormat="1" applyFont="1" applyFill="1" applyBorder="1" applyAlignment="1">
      <alignment horizontal="center" vertical="center"/>
    </xf>
    <xf numFmtId="2" fontId="26" fillId="6" borderId="19" xfId="8" applyNumberFormat="1" applyFont="1" applyFill="1" applyBorder="1" applyAlignment="1">
      <alignment horizontal="center" vertical="center"/>
    </xf>
    <xf numFmtId="2" fontId="26" fillId="6" borderId="20" xfId="8" applyNumberFormat="1" applyFont="1" applyFill="1" applyBorder="1" applyAlignment="1">
      <alignment horizontal="center" vertical="center"/>
    </xf>
    <xf numFmtId="0" fontId="3" fillId="0" borderId="0" xfId="8" applyFont="1" applyAlignment="1">
      <alignment horizontal="right"/>
    </xf>
    <xf numFmtId="2" fontId="3" fillId="0" borderId="21" xfId="8" applyNumberFormat="1" applyFont="1" applyBorder="1" applyAlignment="1">
      <alignment horizontal="right"/>
    </xf>
    <xf numFmtId="2" fontId="3" fillId="0" borderId="11" xfId="8" applyNumberFormat="1" applyFont="1" applyBorder="1" applyAlignment="1">
      <alignment horizontal="right"/>
    </xf>
    <xf numFmtId="2" fontId="3" fillId="0" borderId="11" xfId="8" applyNumberFormat="1" applyFont="1" applyBorder="1"/>
    <xf numFmtId="0" fontId="12" fillId="0" borderId="0" xfId="8" applyFont="1" applyAlignment="1">
      <alignment horizontal="left"/>
    </xf>
    <xf numFmtId="2" fontId="3" fillId="0" borderId="11" xfId="8" applyNumberFormat="1" applyFont="1" applyBorder="1" applyAlignment="1">
      <alignment horizontal="left"/>
    </xf>
    <xf numFmtId="0" fontId="3" fillId="0" borderId="0" xfId="8" applyFont="1" applyAlignment="1">
      <alignment horizontal="left"/>
    </xf>
    <xf numFmtId="0" fontId="3" fillId="0" borderId="11" xfId="8" applyFont="1" applyBorder="1" applyAlignment="1">
      <alignment horizontal="center"/>
    </xf>
    <xf numFmtId="0" fontId="3" fillId="0" borderId="2" xfId="8" applyFont="1" applyBorder="1" applyAlignment="1">
      <alignment horizontal="center"/>
    </xf>
    <xf numFmtId="0" fontId="3" fillId="0" borderId="2" xfId="8" applyFont="1" applyBorder="1"/>
    <xf numFmtId="14" fontId="3" fillId="0" borderId="0" xfId="8" applyNumberFormat="1" applyFont="1" applyAlignment="1">
      <alignment horizontal="left"/>
    </xf>
    <xf numFmtId="167" fontId="1" fillId="0" borderId="11" xfId="8" applyNumberFormat="1" applyBorder="1"/>
    <xf numFmtId="1" fontId="1" fillId="10" borderId="11" xfId="8" applyNumberFormat="1" applyFill="1" applyBorder="1" applyAlignment="1" applyProtection="1">
      <alignment horizontal="center"/>
      <protection locked="0"/>
    </xf>
    <xf numFmtId="4" fontId="1" fillId="0" borderId="11" xfId="8" applyNumberFormat="1" applyBorder="1"/>
    <xf numFmtId="44" fontId="1" fillId="0" borderId="11" xfId="14" applyFont="1" applyBorder="1" applyAlignment="1"/>
    <xf numFmtId="44" fontId="1" fillId="0" borderId="11" xfId="3" applyFont="1" applyBorder="1" applyAlignment="1"/>
    <xf numFmtId="0" fontId="6" fillId="7" borderId="3" xfId="11" applyFont="1" applyFill="1" applyBorder="1" applyAlignment="1">
      <alignment horizontal="left" vertical="center" wrapText="1"/>
    </xf>
    <xf numFmtId="0" fontId="6" fillId="11" borderId="0" xfId="9" applyFont="1" applyFill="1"/>
    <xf numFmtId="166" fontId="6" fillId="11" borderId="0" xfId="3" applyNumberFormat="1" applyFont="1" applyFill="1" applyBorder="1" applyProtection="1"/>
    <xf numFmtId="168" fontId="6" fillId="11" borderId="2" xfId="3" applyNumberFormat="1" applyFont="1" applyFill="1" applyBorder="1" applyProtection="1"/>
    <xf numFmtId="0" fontId="7" fillId="7" borderId="3" xfId="11" applyFont="1" applyFill="1" applyBorder="1" applyAlignment="1">
      <alignment horizontal="left" vertical="center" wrapText="1"/>
    </xf>
    <xf numFmtId="0" fontId="1" fillId="0" borderId="0" xfId="9" applyAlignment="1">
      <alignment horizontal="left"/>
    </xf>
    <xf numFmtId="0" fontId="5" fillId="0" borderId="0" xfId="9" applyFont="1" applyAlignment="1">
      <alignment horizontal="left"/>
    </xf>
    <xf numFmtId="0" fontId="1" fillId="0" borderId="22" xfId="9" applyBorder="1"/>
    <xf numFmtId="0" fontId="8" fillId="0" borderId="23" xfId="9" applyFont="1" applyBorder="1"/>
    <xf numFmtId="0" fontId="1" fillId="0" borderId="23" xfId="9" applyBorder="1"/>
    <xf numFmtId="44" fontId="1" fillId="0" borderId="23" xfId="3" applyFont="1" applyBorder="1" applyProtection="1"/>
    <xf numFmtId="0" fontId="1" fillId="0" borderId="24" xfId="9" applyBorder="1"/>
    <xf numFmtId="44" fontId="3" fillId="0" borderId="2" xfId="3" applyFont="1" applyBorder="1" applyProtection="1"/>
    <xf numFmtId="0" fontId="8" fillId="0" borderId="0" xfId="9" applyFont="1" applyAlignment="1">
      <alignment vertical="center"/>
    </xf>
    <xf numFmtId="167" fontId="7" fillId="9" borderId="11" xfId="9" applyNumberFormat="1" applyFont="1" applyFill="1" applyBorder="1" applyAlignment="1">
      <alignment horizontal="center" vertical="center"/>
    </xf>
    <xf numFmtId="167" fontId="7" fillId="9" borderId="10" xfId="9" applyNumberFormat="1" applyFont="1" applyFill="1" applyBorder="1" applyAlignment="1">
      <alignment vertical="center"/>
    </xf>
    <xf numFmtId="174" fontId="7" fillId="9" borderId="11" xfId="9" applyNumberFormat="1" applyFont="1" applyFill="1" applyBorder="1" applyAlignment="1">
      <alignment horizontal="center" vertical="center"/>
    </xf>
    <xf numFmtId="173" fontId="7" fillId="9" borderId="11" xfId="9" applyNumberFormat="1" applyFont="1" applyFill="1" applyBorder="1" applyAlignment="1">
      <alignment vertical="center"/>
    </xf>
    <xf numFmtId="167" fontId="25" fillId="6" borderId="37" xfId="9" applyNumberFormat="1" applyFont="1" applyFill="1" applyBorder="1" applyAlignment="1">
      <alignment horizontal="center" vertical="center" wrapText="1"/>
    </xf>
    <xf numFmtId="175" fontId="25" fillId="6" borderId="37" xfId="9" applyNumberFormat="1" applyFont="1" applyFill="1" applyBorder="1" applyAlignment="1">
      <alignment horizontal="center" vertical="center" wrapText="1"/>
    </xf>
    <xf numFmtId="44" fontId="25" fillId="6" borderId="37" xfId="14" applyFont="1" applyFill="1" applyBorder="1" applyAlignment="1">
      <alignment horizontal="center" vertical="center" wrapText="1"/>
    </xf>
    <xf numFmtId="0" fontId="25" fillId="6" borderId="38" xfId="9" applyFont="1" applyFill="1" applyBorder="1" applyAlignment="1">
      <alignment vertical="center"/>
    </xf>
    <xf numFmtId="0" fontId="3" fillId="0" borderId="0" xfId="8" applyFont="1" applyAlignment="1">
      <alignment wrapText="1"/>
    </xf>
    <xf numFmtId="0" fontId="28" fillId="6" borderId="22" xfId="8" applyFont="1" applyFill="1" applyBorder="1" applyAlignment="1">
      <alignment horizontal="center"/>
    </xf>
    <xf numFmtId="0" fontId="3" fillId="9" borderId="5" xfId="8" applyFont="1" applyFill="1" applyBorder="1" applyAlignment="1">
      <alignment horizontal="center"/>
    </xf>
    <xf numFmtId="0" fontId="3" fillId="0" borderId="5" xfId="8" applyFont="1" applyBorder="1" applyAlignment="1">
      <alignment horizontal="center"/>
    </xf>
    <xf numFmtId="14" fontId="28" fillId="6" borderId="39" xfId="8" applyNumberFormat="1" applyFont="1" applyFill="1" applyBorder="1" applyAlignment="1">
      <alignment horizontal="center"/>
    </xf>
    <xf numFmtId="2" fontId="3" fillId="9" borderId="40" xfId="8" applyNumberFormat="1" applyFont="1" applyFill="1" applyBorder="1" applyAlignment="1">
      <alignment horizontal="center"/>
    </xf>
    <xf numFmtId="2" fontId="3" fillId="0" borderId="40" xfId="8" applyNumberFormat="1" applyFont="1" applyBorder="1" applyAlignment="1">
      <alignment horizontal="center"/>
    </xf>
    <xf numFmtId="0" fontId="3" fillId="0" borderId="40" xfId="8" applyFont="1" applyBorder="1" applyAlignment="1">
      <alignment horizontal="center"/>
    </xf>
    <xf numFmtId="0" fontId="3" fillId="9" borderId="40" xfId="8" applyFont="1" applyFill="1" applyBorder="1" applyAlignment="1">
      <alignment horizontal="center"/>
    </xf>
    <xf numFmtId="0" fontId="3" fillId="6" borderId="0" xfId="9" applyFont="1" applyFill="1" applyAlignment="1">
      <alignment vertical="center" wrapText="1"/>
    </xf>
    <xf numFmtId="0" fontId="2" fillId="0" borderId="0" xfId="8" applyFont="1" applyAlignment="1">
      <alignment horizontal="center" vertical="center"/>
    </xf>
    <xf numFmtId="4" fontId="9" fillId="0" borderId="0" xfId="8" applyNumberFormat="1" applyFont="1" applyAlignment="1">
      <alignment horizontal="center" vertical="center"/>
    </xf>
    <xf numFmtId="3" fontId="9" fillId="0" borderId="0" xfId="8" applyNumberFormat="1" applyFont="1" applyAlignment="1">
      <alignment horizontal="center" vertical="center"/>
    </xf>
    <xf numFmtId="167" fontId="8" fillId="0" borderId="0" xfId="8" applyNumberFormat="1" applyFont="1" applyAlignment="1">
      <alignment horizontal="right" vertical="center"/>
    </xf>
    <xf numFmtId="3" fontId="8" fillId="0" borderId="0" xfId="8" applyNumberFormat="1" applyFont="1" applyAlignment="1">
      <alignment vertical="center"/>
    </xf>
    <xf numFmtId="167" fontId="8" fillId="0" borderId="0" xfId="8" applyNumberFormat="1" applyFont="1" applyAlignment="1">
      <alignment vertical="center"/>
    </xf>
    <xf numFmtId="1" fontId="8" fillId="0" borderId="0" xfId="8" applyNumberFormat="1" applyFont="1" applyAlignment="1">
      <alignment horizontal="center" vertical="center"/>
    </xf>
    <xf numFmtId="44" fontId="8" fillId="0" borderId="0" xfId="3" applyFont="1" applyBorder="1" applyAlignment="1">
      <alignment vertical="center"/>
    </xf>
    <xf numFmtId="0" fontId="31" fillId="0" borderId="0" xfId="8" applyFont="1" applyAlignment="1">
      <alignment vertical="center"/>
    </xf>
    <xf numFmtId="44" fontId="8" fillId="0" borderId="0" xfId="3" applyFont="1" applyFill="1" applyBorder="1" applyAlignment="1">
      <alignment horizontal="right" vertical="center"/>
    </xf>
    <xf numFmtId="4" fontId="5" fillId="0" borderId="0" xfId="8" applyNumberFormat="1" applyFont="1" applyAlignment="1">
      <alignment horizontal="center"/>
    </xf>
    <xf numFmtId="3" fontId="5" fillId="0" borderId="0" xfId="8" applyNumberFormat="1" applyFont="1" applyAlignment="1">
      <alignment horizontal="center"/>
    </xf>
    <xf numFmtId="0" fontId="5" fillId="0" borderId="0" xfId="8" applyFont="1" applyAlignment="1">
      <alignment horizontal="left"/>
    </xf>
    <xf numFmtId="3" fontId="5" fillId="0" borderId="0" xfId="8" applyNumberFormat="1" applyFont="1"/>
    <xf numFmtId="44" fontId="5" fillId="0" borderId="0" xfId="3" applyFont="1" applyBorder="1"/>
    <xf numFmtId="0" fontId="1" fillId="0" borderId="0" xfId="8" applyAlignment="1">
      <alignment horizontal="left"/>
    </xf>
    <xf numFmtId="167" fontId="1" fillId="0" borderId="0" xfId="8" applyNumberFormat="1"/>
    <xf numFmtId="167" fontId="27" fillId="6" borderId="0" xfId="8" applyNumberFormat="1" applyFont="1" applyFill="1" applyAlignment="1">
      <alignment vertical="center"/>
    </xf>
    <xf numFmtId="4" fontId="1" fillId="0" borderId="0" xfId="8" applyNumberFormat="1" applyAlignment="1">
      <alignment vertical="center"/>
    </xf>
    <xf numFmtId="44" fontId="1" fillId="0" borderId="0" xfId="3" applyFont="1" applyBorder="1" applyAlignment="1">
      <alignment vertical="center"/>
    </xf>
    <xf numFmtId="44" fontId="1" fillId="0" borderId="0" xfId="3" applyFont="1" applyBorder="1"/>
    <xf numFmtId="167" fontId="1" fillId="0" borderId="11" xfId="8" applyNumberFormat="1" applyBorder="1" applyAlignment="1">
      <alignment vertical="center"/>
    </xf>
    <xf numFmtId="1" fontId="1" fillId="10" borderId="11" xfId="8" applyNumberFormat="1" applyFill="1" applyBorder="1" applyAlignment="1" applyProtection="1">
      <alignment horizontal="center" vertical="center"/>
      <protection locked="0"/>
    </xf>
    <xf numFmtId="176" fontId="1" fillId="0" borderId="11" xfId="8" applyNumberFormat="1" applyBorder="1" applyAlignment="1">
      <alignment vertical="center"/>
    </xf>
    <xf numFmtId="44" fontId="1" fillId="0" borderId="11" xfId="14" applyFont="1" applyBorder="1" applyAlignment="1">
      <alignment vertical="center"/>
    </xf>
    <xf numFmtId="0" fontId="30" fillId="6" borderId="11" xfId="8" applyFont="1" applyFill="1" applyBorder="1" applyAlignment="1">
      <alignment horizontal="center" vertical="center" wrapText="1"/>
    </xf>
    <xf numFmtId="0" fontId="30" fillId="6" borderId="11" xfId="8" applyFont="1" applyFill="1" applyBorder="1" applyAlignment="1">
      <alignment horizontal="left" vertical="center" wrapText="1"/>
    </xf>
    <xf numFmtId="176" fontId="25" fillId="6" borderId="11" xfId="8" applyNumberFormat="1" applyFont="1" applyFill="1" applyBorder="1" applyAlignment="1">
      <alignment horizontal="center" vertical="center" wrapText="1"/>
    </xf>
    <xf numFmtId="44" fontId="27" fillId="6" borderId="11" xfId="14" applyFont="1" applyFill="1" applyBorder="1" applyAlignment="1">
      <alignment vertical="center"/>
    </xf>
    <xf numFmtId="44" fontId="25" fillId="6" borderId="11" xfId="8" applyNumberFormat="1" applyFont="1" applyFill="1" applyBorder="1" applyAlignment="1">
      <alignment horizontal="center" vertical="center" wrapText="1"/>
    </xf>
    <xf numFmtId="1" fontId="1" fillId="8" borderId="11" xfId="8" applyNumberFormat="1" applyFill="1" applyBorder="1" applyAlignment="1">
      <alignment horizontal="center" vertical="center"/>
    </xf>
    <xf numFmtId="0" fontId="1" fillId="12" borderId="0" xfId="17" applyFill="1" applyAlignment="1">
      <alignment vertical="center"/>
    </xf>
    <xf numFmtId="10" fontId="8" fillId="12" borderId="0" xfId="17" applyNumberFormat="1" applyFont="1" applyFill="1" applyAlignment="1">
      <alignment vertical="center"/>
    </xf>
    <xf numFmtId="0" fontId="8" fillId="12" borderId="0" xfId="17" applyFont="1" applyFill="1" applyAlignment="1">
      <alignment vertical="center"/>
    </xf>
    <xf numFmtId="0" fontId="12" fillId="2" borderId="0" xfId="13" applyFont="1" applyFill="1" applyAlignment="1">
      <alignment vertical="center"/>
    </xf>
    <xf numFmtId="0" fontId="1" fillId="0" borderId="0" xfId="17" applyAlignment="1">
      <alignment vertical="center"/>
    </xf>
    <xf numFmtId="0" fontId="8" fillId="0" borderId="0" xfId="17" applyFont="1" applyAlignment="1">
      <alignment vertical="center"/>
    </xf>
    <xf numFmtId="0" fontId="15" fillId="0" borderId="0" xfId="17" applyFont="1" applyAlignment="1">
      <alignment vertical="center"/>
    </xf>
    <xf numFmtId="10" fontId="15" fillId="0" borderId="0" xfId="18" applyNumberFormat="1" applyFont="1" applyFill="1" applyBorder="1" applyAlignment="1">
      <alignment vertical="center"/>
    </xf>
    <xf numFmtId="169" fontId="16" fillId="0" borderId="0" xfId="18" applyNumberFormat="1" applyFont="1" applyFill="1" applyBorder="1" applyAlignment="1">
      <alignment vertical="center"/>
    </xf>
    <xf numFmtId="10" fontId="17" fillId="0" borderId="0" xfId="18" applyNumberFormat="1" applyFont="1" applyFill="1" applyBorder="1" applyAlignment="1">
      <alignment vertical="center"/>
    </xf>
    <xf numFmtId="169" fontId="8" fillId="0" borderId="0" xfId="18" applyNumberFormat="1" applyFont="1" applyFill="1" applyBorder="1" applyAlignment="1">
      <alignment vertical="center"/>
    </xf>
    <xf numFmtId="0" fontId="17" fillId="0" borderId="0" xfId="17" applyFont="1" applyAlignment="1">
      <alignment vertical="center"/>
    </xf>
    <xf numFmtId="169" fontId="18" fillId="0" borderId="0" xfId="18" applyNumberFormat="1" applyFont="1" applyFill="1" applyBorder="1" applyAlignment="1">
      <alignment vertical="center"/>
    </xf>
    <xf numFmtId="0" fontId="6" fillId="0" borderId="0" xfId="17" applyFont="1" applyAlignment="1">
      <alignment vertical="center"/>
    </xf>
    <xf numFmtId="10" fontId="8" fillId="0" borderId="0" xfId="18" applyNumberFormat="1" applyFont="1" applyFill="1" applyBorder="1" applyAlignment="1">
      <alignment vertical="center"/>
    </xf>
    <xf numFmtId="10" fontId="8" fillId="10" borderId="2" xfId="18" applyNumberFormat="1" applyFont="1" applyFill="1" applyBorder="1" applyAlignment="1" applyProtection="1">
      <alignment horizontal="right" vertical="center"/>
      <protection locked="0"/>
    </xf>
    <xf numFmtId="0" fontId="15" fillId="0" borderId="0" xfId="17" applyFont="1" applyAlignment="1">
      <alignment horizontal="right" vertical="center"/>
    </xf>
    <xf numFmtId="0" fontId="19" fillId="0" borderId="0" xfId="17" applyFont="1" applyAlignment="1">
      <alignment vertical="center"/>
    </xf>
    <xf numFmtId="10" fontId="15" fillId="0" borderId="2" xfId="18" applyNumberFormat="1" applyFont="1" applyFill="1" applyBorder="1" applyAlignment="1">
      <alignment horizontal="right" vertical="center"/>
    </xf>
    <xf numFmtId="0" fontId="16" fillId="0" borderId="0" xfId="17" applyFont="1" applyAlignment="1">
      <alignment horizontal="right" vertical="center"/>
    </xf>
    <xf numFmtId="10" fontId="6" fillId="0" borderId="0" xfId="18" applyNumberFormat="1" applyFont="1" applyFill="1" applyBorder="1" applyAlignment="1">
      <alignment horizontal="right" vertical="center"/>
    </xf>
    <xf numFmtId="169" fontId="6" fillId="0" borderId="0" xfId="18" applyNumberFormat="1" applyFont="1" applyFill="1" applyBorder="1" applyAlignment="1">
      <alignment vertical="center"/>
    </xf>
    <xf numFmtId="2" fontId="1" fillId="0" borderId="0" xfId="17" applyNumberFormat="1" applyAlignment="1">
      <alignment vertical="center"/>
    </xf>
    <xf numFmtId="0" fontId="33" fillId="0" borderId="0" xfId="17" applyFont="1" applyAlignment="1">
      <alignment vertical="center"/>
    </xf>
    <xf numFmtId="0" fontId="16" fillId="0" borderId="0" xfId="17" applyFont="1" applyAlignment="1">
      <alignment vertical="center"/>
    </xf>
    <xf numFmtId="10" fontId="16" fillId="10" borderId="2" xfId="18" applyNumberFormat="1" applyFont="1" applyFill="1" applyBorder="1" applyAlignment="1" applyProtection="1">
      <alignment horizontal="right" vertical="center"/>
      <protection locked="0"/>
    </xf>
    <xf numFmtId="0" fontId="15" fillId="0" borderId="13" xfId="17" applyFont="1" applyBorder="1" applyAlignment="1">
      <alignment vertical="center"/>
    </xf>
    <xf numFmtId="10" fontId="15" fillId="0" borderId="14" xfId="18" applyNumberFormat="1" applyFont="1" applyFill="1" applyBorder="1" applyAlignment="1">
      <alignment horizontal="right" vertical="center"/>
    </xf>
    <xf numFmtId="169" fontId="16" fillId="0" borderId="14" xfId="18" applyNumberFormat="1" applyFont="1" applyFill="1" applyBorder="1" applyAlignment="1">
      <alignment vertical="center"/>
    </xf>
    <xf numFmtId="10" fontId="1" fillId="12" borderId="0" xfId="17" applyNumberFormat="1" applyFill="1" applyAlignment="1">
      <alignment vertical="center"/>
    </xf>
    <xf numFmtId="0" fontId="35" fillId="0" borderId="0" xfId="17" applyFont="1" applyAlignment="1">
      <alignment horizontal="right" vertical="center"/>
    </xf>
    <xf numFmtId="0" fontId="1" fillId="0" borderId="0" xfId="17" applyAlignment="1">
      <alignment horizontal="right" vertical="center"/>
    </xf>
    <xf numFmtId="0" fontId="24" fillId="8" borderId="11" xfId="0" applyFont="1" applyFill="1" applyBorder="1" applyAlignment="1">
      <alignment horizontal="center" vertical="center"/>
    </xf>
    <xf numFmtId="167" fontId="1" fillId="8" borderId="11" xfId="8" applyNumberFormat="1" applyFill="1" applyBorder="1" applyAlignment="1">
      <alignment vertical="center"/>
    </xf>
    <xf numFmtId="0" fontId="1" fillId="0" borderId="11" xfId="0" applyFont="1" applyBorder="1" applyAlignment="1">
      <alignment horizontal="center" vertical="center" wrapText="1"/>
    </xf>
    <xf numFmtId="4" fontId="7" fillId="9" borderId="11" xfId="9" applyNumberFormat="1" applyFont="1" applyFill="1" applyBorder="1" applyAlignment="1">
      <alignment horizontal="center" vertical="center"/>
    </xf>
    <xf numFmtId="4" fontId="25" fillId="6" borderId="37" xfId="9" applyNumberFormat="1" applyFont="1" applyFill="1" applyBorder="1" applyAlignment="1">
      <alignment horizontal="center" vertical="center" wrapText="1"/>
    </xf>
    <xf numFmtId="0" fontId="25" fillId="6" borderId="2" xfId="9" applyFont="1" applyFill="1" applyBorder="1" applyAlignment="1">
      <alignment horizontal="right" vertical="center"/>
    </xf>
    <xf numFmtId="0" fontId="3" fillId="0" borderId="28" xfId="9" applyFont="1" applyBorder="1" applyAlignment="1">
      <alignment horizontal="center" vertical="center" wrapText="1"/>
    </xf>
    <xf numFmtId="0" fontId="25" fillId="6" borderId="17" xfId="9" applyFont="1" applyFill="1" applyBorder="1" applyAlignment="1">
      <alignment horizontal="right" vertical="center"/>
    </xf>
    <xf numFmtId="0" fontId="25" fillId="6" borderId="2" xfId="9" applyFont="1" applyFill="1" applyBorder="1" applyAlignment="1">
      <alignment vertical="center"/>
    </xf>
    <xf numFmtId="0" fontId="40" fillId="2" borderId="0" xfId="9" applyFont="1" applyFill="1" applyAlignment="1">
      <alignment vertical="center"/>
    </xf>
    <xf numFmtId="0" fontId="2" fillId="2" borderId="0" xfId="9" applyFont="1" applyFill="1" applyAlignment="1">
      <alignment vertical="center"/>
    </xf>
    <xf numFmtId="0" fontId="2" fillId="2" borderId="44" xfId="9" applyFont="1" applyFill="1" applyBorder="1" applyAlignment="1">
      <alignment vertical="center"/>
    </xf>
    <xf numFmtId="0" fontId="28" fillId="0" borderId="44" xfId="9" applyFont="1" applyBorder="1" applyAlignment="1">
      <alignment horizontal="center" vertical="center" wrapText="1"/>
    </xf>
    <xf numFmtId="0" fontId="41" fillId="0" borderId="0" xfId="9" applyFont="1" applyAlignment="1">
      <alignment vertical="center" wrapText="1"/>
    </xf>
    <xf numFmtId="0" fontId="3" fillId="0" borderId="46" xfId="9" applyFont="1" applyBorder="1" applyAlignment="1">
      <alignment horizontal="center" textRotation="90" wrapText="1"/>
    </xf>
    <xf numFmtId="0" fontId="3" fillId="0" borderId="47" xfId="9" applyFont="1" applyBorder="1" applyAlignment="1">
      <alignment horizontal="center" textRotation="90" wrapText="1"/>
    </xf>
    <xf numFmtId="0" fontId="3" fillId="8" borderId="47" xfId="9" applyFont="1" applyFill="1" applyBorder="1" applyAlignment="1">
      <alignment horizontal="center" textRotation="90" wrapText="1"/>
    </xf>
    <xf numFmtId="0" fontId="3" fillId="0" borderId="48" xfId="9" applyFont="1" applyBorder="1" applyAlignment="1">
      <alignment horizontal="center" textRotation="90" wrapText="1"/>
    </xf>
    <xf numFmtId="0" fontId="3" fillId="0" borderId="49" xfId="9" applyFont="1" applyBorder="1" applyAlignment="1">
      <alignment horizontal="center" textRotation="90" wrapText="1"/>
    </xf>
    <xf numFmtId="0" fontId="12" fillId="8" borderId="27" xfId="9" applyFont="1" applyFill="1" applyBorder="1" applyAlignment="1">
      <alignment vertical="center" wrapText="1"/>
    </xf>
    <xf numFmtId="0" fontId="12" fillId="8" borderId="28" xfId="9" applyFont="1" applyFill="1" applyBorder="1" applyAlignment="1">
      <alignment vertical="center" wrapText="1"/>
    </xf>
    <xf numFmtId="0" fontId="12" fillId="8" borderId="28" xfId="9" applyFont="1" applyFill="1" applyBorder="1" applyAlignment="1">
      <alignment horizontal="right" vertical="center" wrapText="1"/>
    </xf>
    <xf numFmtId="0" fontId="26" fillId="6" borderId="50" xfId="9" applyFont="1" applyFill="1" applyBorder="1" applyAlignment="1">
      <alignment horizontal="center" vertical="center" wrapText="1"/>
    </xf>
    <xf numFmtId="0" fontId="26" fillId="6" borderId="51" xfId="9" applyFont="1" applyFill="1" applyBorder="1" applyAlignment="1">
      <alignment horizontal="center" vertical="center" wrapText="1"/>
    </xf>
    <xf numFmtId="0" fontId="26" fillId="6" borderId="52" xfId="9" applyFont="1" applyFill="1" applyBorder="1" applyAlignment="1">
      <alignment horizontal="center" vertical="center" wrapText="1"/>
    </xf>
    <xf numFmtId="0" fontId="12" fillId="0" borderId="0" xfId="9" applyFont="1" applyAlignment="1">
      <alignment horizontal="right" vertical="center" wrapText="1"/>
    </xf>
    <xf numFmtId="0" fontId="26" fillId="6" borderId="53" xfId="9" applyFont="1" applyFill="1" applyBorder="1" applyAlignment="1">
      <alignment horizontal="center" vertical="center" wrapText="1"/>
    </xf>
    <xf numFmtId="0" fontId="26" fillId="6" borderId="54" xfId="9" applyFont="1" applyFill="1" applyBorder="1" applyAlignment="1">
      <alignment horizontal="center" vertical="center" wrapText="1"/>
    </xf>
    <xf numFmtId="0" fontId="26" fillId="6" borderId="55" xfId="9" applyFont="1" applyFill="1" applyBorder="1" applyAlignment="1">
      <alignment horizontal="center" vertical="center" wrapText="1"/>
    </xf>
    <xf numFmtId="0" fontId="12" fillId="0" borderId="29" xfId="9" applyFont="1" applyBorder="1" applyAlignment="1">
      <alignment horizontal="center" vertical="center" wrapText="1"/>
    </xf>
    <xf numFmtId="0" fontId="12" fillId="0" borderId="28" xfId="9" applyFont="1" applyBorder="1" applyAlignment="1">
      <alignment horizontal="center" vertical="center" wrapText="1"/>
    </xf>
    <xf numFmtId="0" fontId="12" fillId="0" borderId="0" xfId="9" applyFont="1" applyAlignment="1">
      <alignment horizontal="center" vertical="center" wrapText="1"/>
    </xf>
    <xf numFmtId="0" fontId="12" fillId="0" borderId="44" xfId="9" applyFont="1" applyBorder="1" applyAlignment="1">
      <alignment horizontal="center" vertical="center" wrapText="1"/>
    </xf>
    <xf numFmtId="0" fontId="12" fillId="0" borderId="52" xfId="9" applyFont="1" applyBorder="1" applyAlignment="1">
      <alignment horizontal="center" vertical="center" wrapText="1"/>
    </xf>
    <xf numFmtId="0" fontId="12" fillId="13" borderId="0" xfId="9" applyFont="1" applyFill="1" applyAlignment="1">
      <alignment vertical="center"/>
    </xf>
    <xf numFmtId="0" fontId="12" fillId="13" borderId="29" xfId="9" applyFont="1" applyFill="1" applyBorder="1" applyAlignment="1">
      <alignment vertical="center" wrapText="1"/>
    </xf>
    <xf numFmtId="0" fontId="3" fillId="8" borderId="28" xfId="9" applyFont="1" applyFill="1" applyBorder="1" applyAlignment="1">
      <alignment vertical="center" wrapText="1"/>
    </xf>
    <xf numFmtId="0" fontId="3" fillId="8" borderId="56" xfId="9" applyFont="1" applyFill="1" applyBorder="1" applyAlignment="1">
      <alignment vertical="center" wrapText="1"/>
    </xf>
    <xf numFmtId="0" fontId="3" fillId="0" borderId="11" xfId="9" applyFont="1" applyBorder="1" applyAlignment="1">
      <alignment vertical="center" wrapText="1"/>
    </xf>
    <xf numFmtId="0" fontId="3" fillId="0" borderId="11" xfId="9" applyFont="1" applyBorder="1" applyAlignment="1">
      <alignment vertical="center" wrapText="1" shrinkToFit="1"/>
    </xf>
    <xf numFmtId="0" fontId="3" fillId="0" borderId="41" xfId="9" applyFont="1" applyBorder="1" applyAlignment="1">
      <alignment horizontal="center" vertical="center" wrapText="1"/>
    </xf>
    <xf numFmtId="0" fontId="3" fillId="0" borderId="36" xfId="9" applyFont="1" applyBorder="1" applyAlignment="1">
      <alignment horizontal="center" vertical="center" wrapText="1"/>
    </xf>
    <xf numFmtId="0" fontId="3" fillId="0" borderId="57" xfId="9" applyFont="1" applyBorder="1" applyAlignment="1">
      <alignment horizontal="center" vertical="center" wrapText="1"/>
    </xf>
    <xf numFmtId="0" fontId="3" fillId="9" borderId="41" xfId="9" applyFont="1" applyFill="1" applyBorder="1" applyAlignment="1">
      <alignment horizontal="center" vertical="center" wrapText="1"/>
    </xf>
    <xf numFmtId="0" fontId="3" fillId="9" borderId="36" xfId="9" applyFont="1" applyFill="1" applyBorder="1" applyAlignment="1">
      <alignment horizontal="center" vertical="center" wrapText="1"/>
    </xf>
    <xf numFmtId="0" fontId="3" fillId="9" borderId="58" xfId="9" applyFont="1" applyFill="1" applyBorder="1" applyAlignment="1">
      <alignment horizontal="center" vertical="center" wrapText="1"/>
    </xf>
    <xf numFmtId="0" fontId="3" fillId="9" borderId="57" xfId="9" applyFont="1" applyFill="1" applyBorder="1" applyAlignment="1">
      <alignment horizontal="center" vertical="center" wrapText="1"/>
    </xf>
    <xf numFmtId="0" fontId="3" fillId="0" borderId="11" xfId="9" applyFont="1" applyBorder="1" applyAlignment="1">
      <alignment horizontal="left" vertical="center" wrapText="1" shrinkToFit="1"/>
    </xf>
    <xf numFmtId="0" fontId="3" fillId="0" borderId="58" xfId="9" applyFont="1" applyBorder="1" applyAlignment="1">
      <alignment horizontal="center" vertical="center" wrapText="1"/>
    </xf>
    <xf numFmtId="0" fontId="3" fillId="0" borderId="11" xfId="9" applyFont="1" applyBorder="1" applyAlignment="1">
      <alignment vertical="center" shrinkToFit="1"/>
    </xf>
    <xf numFmtId="0" fontId="3" fillId="9" borderId="59" xfId="9" applyFont="1" applyFill="1" applyBorder="1" applyAlignment="1">
      <alignment horizontal="center" vertical="center" wrapText="1"/>
    </xf>
    <xf numFmtId="0" fontId="3" fillId="9" borderId="60" xfId="9" applyFont="1" applyFill="1" applyBorder="1" applyAlignment="1">
      <alignment horizontal="center" vertical="center" wrapText="1"/>
    </xf>
    <xf numFmtId="0" fontId="3" fillId="9" borderId="61" xfId="9" applyFont="1" applyFill="1" applyBorder="1" applyAlignment="1">
      <alignment horizontal="center" vertical="center" wrapText="1"/>
    </xf>
    <xf numFmtId="0" fontId="3" fillId="0" borderId="34" xfId="9" applyFont="1" applyBorder="1" applyAlignment="1">
      <alignment horizontal="center" vertical="center" wrapText="1"/>
    </xf>
    <xf numFmtId="0" fontId="3" fillId="0" borderId="56" xfId="9" applyFont="1" applyBorder="1" applyAlignment="1">
      <alignment horizontal="center" vertical="center" wrapText="1"/>
    </xf>
    <xf numFmtId="0" fontId="3" fillId="0" borderId="62" xfId="9" applyFont="1" applyBorder="1" applyAlignment="1">
      <alignment horizontal="center" vertical="center" wrapText="1"/>
    </xf>
    <xf numFmtId="0" fontId="3" fillId="0" borderId="63" xfId="9" applyFont="1" applyBorder="1" applyAlignment="1">
      <alignment horizontal="center" vertical="center" wrapText="1"/>
    </xf>
    <xf numFmtId="0" fontId="3" fillId="0" borderId="64" xfId="9" applyFont="1" applyBorder="1" applyAlignment="1">
      <alignment horizontal="center" vertical="center" wrapText="1"/>
    </xf>
    <xf numFmtId="0" fontId="3" fillId="8" borderId="11" xfId="9" applyFont="1" applyFill="1" applyBorder="1" applyAlignment="1">
      <alignment vertical="center" wrapText="1"/>
    </xf>
    <xf numFmtId="0" fontId="3" fillId="8" borderId="11" xfId="9" applyFont="1" applyFill="1" applyBorder="1" applyAlignment="1">
      <alignment vertical="center" shrinkToFit="1"/>
    </xf>
    <xf numFmtId="0" fontId="3" fillId="9" borderId="65" xfId="9" applyFont="1" applyFill="1" applyBorder="1" applyAlignment="1">
      <alignment horizontal="center" vertical="center" wrapText="1"/>
    </xf>
    <xf numFmtId="0" fontId="3" fillId="8" borderId="28" xfId="9" applyFont="1" applyFill="1" applyBorder="1" applyAlignment="1">
      <alignment horizontal="center" vertical="center" wrapText="1"/>
    </xf>
    <xf numFmtId="0" fontId="3" fillId="8" borderId="56" xfId="9" applyFont="1" applyFill="1" applyBorder="1" applyAlignment="1">
      <alignment horizontal="center" vertical="center" wrapText="1"/>
    </xf>
    <xf numFmtId="0" fontId="3" fillId="8" borderId="58" xfId="9" applyFont="1" applyFill="1" applyBorder="1" applyAlignment="1">
      <alignment horizontal="center" vertical="center" wrapText="1"/>
    </xf>
    <xf numFmtId="0" fontId="1" fillId="8" borderId="0" xfId="9" applyFill="1"/>
    <xf numFmtId="0" fontId="3" fillId="8" borderId="57" xfId="9" applyFont="1" applyFill="1" applyBorder="1" applyAlignment="1">
      <alignment horizontal="center" vertical="center" wrapText="1"/>
    </xf>
    <xf numFmtId="0" fontId="3" fillId="8" borderId="66" xfId="9" applyFont="1" applyFill="1" applyBorder="1" applyAlignment="1">
      <alignment horizontal="center" vertical="center" wrapText="1"/>
    </xf>
    <xf numFmtId="0" fontId="3" fillId="8" borderId="67" xfId="9" applyFont="1" applyFill="1" applyBorder="1" applyAlignment="1">
      <alignment horizontal="center" vertical="center" wrapText="1"/>
    </xf>
    <xf numFmtId="0" fontId="1" fillId="0" borderId="0" xfId="9" applyAlignment="1">
      <alignment wrapText="1"/>
    </xf>
    <xf numFmtId="0" fontId="3" fillId="6" borderId="0" xfId="9" applyFont="1" applyFill="1" applyAlignment="1">
      <alignment horizontal="center" vertical="center" wrapText="1"/>
    </xf>
    <xf numFmtId="0" fontId="3" fillId="6" borderId="44" xfId="9" applyFont="1" applyFill="1" applyBorder="1" applyAlignment="1">
      <alignment horizontal="center" vertical="center" wrapText="1"/>
    </xf>
    <xf numFmtId="14" fontId="3" fillId="0" borderId="0" xfId="9" applyNumberFormat="1" applyFont="1" applyAlignment="1">
      <alignment horizontal="left" vertical="center"/>
    </xf>
    <xf numFmtId="14" fontId="3" fillId="0" borderId="0" xfId="9" applyNumberFormat="1" applyFont="1" applyAlignment="1">
      <alignment horizontal="right" vertical="center"/>
    </xf>
    <xf numFmtId="0" fontId="25" fillId="6" borderId="3" xfId="9" applyFont="1" applyFill="1" applyBorder="1" applyAlignment="1">
      <alignment vertical="center"/>
    </xf>
    <xf numFmtId="0" fontId="1" fillId="0" borderId="11" xfId="8" applyBorder="1" applyAlignment="1">
      <alignment horizontal="center" vertical="center"/>
    </xf>
    <xf numFmtId="0" fontId="1" fillId="8" borderId="11" xfId="8" applyFill="1" applyBorder="1" applyAlignment="1">
      <alignment horizontal="center"/>
    </xf>
    <xf numFmtId="0" fontId="1" fillId="8" borderId="11" xfId="0" applyFont="1" applyFill="1" applyBorder="1" applyAlignment="1">
      <alignment horizontal="center" vertical="center"/>
    </xf>
    <xf numFmtId="0" fontId="1" fillId="8"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167" fontId="1" fillId="8" borderId="11" xfId="8" applyNumberFormat="1" applyFill="1" applyBorder="1"/>
    <xf numFmtId="170" fontId="6" fillId="10" borderId="2" xfId="3" applyNumberFormat="1" applyFont="1" applyFill="1" applyBorder="1" applyAlignment="1" applyProtection="1">
      <alignment horizontal="right" vertical="center"/>
      <protection locked="0"/>
    </xf>
    <xf numFmtId="0" fontId="11" fillId="0" borderId="0" xfId="8" applyFont="1" applyAlignment="1">
      <alignment vertical="center"/>
    </xf>
    <xf numFmtId="0" fontId="25" fillId="6" borderId="0" xfId="9" applyFont="1" applyFill="1" applyAlignment="1">
      <alignment vertical="center"/>
    </xf>
    <xf numFmtId="0" fontId="25" fillId="6" borderId="0" xfId="9" applyFont="1" applyFill="1" applyAlignment="1">
      <alignment horizontal="right" vertical="center"/>
    </xf>
    <xf numFmtId="0" fontId="38" fillId="8" borderId="11" xfId="0" applyFont="1" applyFill="1" applyBorder="1" applyAlignment="1">
      <alignment horizontal="center" vertical="center"/>
    </xf>
    <xf numFmtId="0" fontId="28" fillId="6" borderId="30" xfId="8" applyFont="1" applyFill="1" applyBorder="1" applyAlignment="1">
      <alignment horizontal="center"/>
    </xf>
    <xf numFmtId="14" fontId="28" fillId="6" borderId="69" xfId="8" applyNumberFormat="1" applyFont="1" applyFill="1" applyBorder="1" applyAlignment="1">
      <alignment horizontal="center"/>
    </xf>
    <xf numFmtId="0" fontId="3" fillId="9" borderId="70" xfId="8" applyFont="1" applyFill="1" applyBorder="1" applyAlignment="1">
      <alignment horizontal="center"/>
    </xf>
    <xf numFmtId="2" fontId="3" fillId="9" borderId="71" xfId="8" applyNumberFormat="1" applyFont="1" applyFill="1" applyBorder="1" applyAlignment="1">
      <alignment horizontal="center"/>
    </xf>
    <xf numFmtId="0" fontId="3" fillId="0" borderId="70" xfId="8" applyFont="1" applyBorder="1" applyAlignment="1">
      <alignment horizontal="center"/>
    </xf>
    <xf numFmtId="2" fontId="3" fillId="0" borderId="71" xfId="8" applyNumberFormat="1" applyFont="1" applyBorder="1" applyAlignment="1">
      <alignment horizontal="center"/>
    </xf>
    <xf numFmtId="0" fontId="3" fillId="0" borderId="71" xfId="8" applyFont="1" applyBorder="1" applyAlignment="1">
      <alignment horizontal="center"/>
    </xf>
    <xf numFmtId="0" fontId="3" fillId="9" borderId="71" xfId="8" applyFont="1" applyFill="1" applyBorder="1" applyAlignment="1">
      <alignment horizontal="center"/>
    </xf>
    <xf numFmtId="0" fontId="3" fillId="9" borderId="40" xfId="9" applyFont="1" applyFill="1" applyBorder="1" applyAlignment="1">
      <alignment horizontal="center" vertical="center" wrapText="1"/>
    </xf>
    <xf numFmtId="0" fontId="3" fillId="8" borderId="41" xfId="9" applyFont="1" applyFill="1" applyBorder="1" applyAlignment="1">
      <alignment horizontal="center" vertical="center" wrapText="1"/>
    </xf>
    <xf numFmtId="0" fontId="3" fillId="8" borderId="32" xfId="9" applyFont="1" applyFill="1" applyBorder="1" applyAlignment="1">
      <alignment horizontal="center" vertical="center" wrapText="1"/>
    </xf>
    <xf numFmtId="2" fontId="3" fillId="0" borderId="1" xfId="9" applyNumberFormat="1" applyFont="1" applyBorder="1" applyAlignment="1" applyProtection="1">
      <alignment horizontal="center" vertical="center"/>
      <protection locked="0"/>
    </xf>
    <xf numFmtId="0" fontId="26" fillId="6" borderId="29" xfId="9" applyFont="1" applyFill="1" applyBorder="1" applyAlignment="1">
      <alignment horizontal="center" vertical="center" wrapText="1"/>
    </xf>
    <xf numFmtId="0" fontId="26" fillId="6" borderId="72" xfId="9" applyFont="1" applyFill="1" applyBorder="1" applyAlignment="1">
      <alignment horizontal="center" vertical="center" wrapText="1"/>
    </xf>
    <xf numFmtId="0" fontId="45" fillId="0" borderId="0" xfId="8" applyFont="1" applyAlignment="1">
      <alignment vertical="center"/>
    </xf>
    <xf numFmtId="14" fontId="8" fillId="0" borderId="15" xfId="8" applyNumberFormat="1" applyFont="1" applyBorder="1" applyAlignment="1">
      <alignment vertical="center"/>
    </xf>
    <xf numFmtId="178" fontId="1" fillId="0" borderId="11" xfId="8" applyNumberFormat="1" applyBorder="1" applyAlignment="1">
      <alignment horizontal="center"/>
    </xf>
    <xf numFmtId="49" fontId="3" fillId="0" borderId="0" xfId="9" applyNumberFormat="1" applyFont="1" applyAlignment="1">
      <alignment vertical="center"/>
    </xf>
    <xf numFmtId="0" fontId="42" fillId="0" borderId="45" xfId="9" applyFont="1" applyBorder="1" applyAlignment="1">
      <alignment vertical="center" wrapText="1"/>
    </xf>
    <xf numFmtId="44" fontId="1" fillId="8" borderId="2" xfId="3" applyFont="1" applyFill="1" applyBorder="1" applyProtection="1">
      <protection locked="0"/>
    </xf>
    <xf numFmtId="2" fontId="3" fillId="9" borderId="11" xfId="8" applyNumberFormat="1" applyFont="1" applyFill="1" applyBorder="1" applyAlignment="1">
      <alignment horizontal="right"/>
    </xf>
    <xf numFmtId="2" fontId="3" fillId="9" borderId="11" xfId="8" applyNumberFormat="1" applyFont="1" applyFill="1" applyBorder="1"/>
    <xf numFmtId="0" fontId="3" fillId="0" borderId="11" xfId="50" applyFont="1" applyBorder="1" applyAlignment="1">
      <alignment horizontal="center"/>
    </xf>
    <xf numFmtId="0" fontId="3" fillId="0" borderId="2" xfId="50" applyFont="1" applyBorder="1" applyAlignment="1">
      <alignment horizontal="center"/>
    </xf>
    <xf numFmtId="0" fontId="3" fillId="0" borderId="0" xfId="50" applyFont="1" applyAlignment="1">
      <alignment horizontal="center"/>
    </xf>
    <xf numFmtId="2" fontId="3" fillId="0" borderId="11" xfId="50" applyNumberFormat="1" applyFont="1" applyBorder="1" applyAlignment="1">
      <alignment horizontal="right"/>
    </xf>
    <xf numFmtId="2" fontId="3" fillId="0" borderId="11" xfId="50" applyNumberFormat="1" applyFont="1" applyBorder="1"/>
    <xf numFmtId="0" fontId="3" fillId="0" borderId="0" xfId="50" applyFont="1" applyAlignment="1">
      <alignment horizontal="right"/>
    </xf>
    <xf numFmtId="2" fontId="3" fillId="9" borderId="11" xfId="50" applyNumberFormat="1" applyFont="1" applyFill="1" applyBorder="1" applyAlignment="1">
      <alignment horizontal="right"/>
    </xf>
    <xf numFmtId="2" fontId="3" fillId="9" borderId="11" xfId="50" applyNumberFormat="1" applyFont="1" applyFill="1" applyBorder="1"/>
    <xf numFmtId="0" fontId="22" fillId="0" borderId="0" xfId="50" applyFont="1"/>
    <xf numFmtId="0" fontId="22" fillId="0" borderId="0" xfId="50" applyFont="1" applyAlignment="1">
      <alignment horizontal="center"/>
    </xf>
    <xf numFmtId="0" fontId="23" fillId="0" borderId="0" xfId="50" applyFont="1" applyAlignment="1">
      <alignment horizontal="left"/>
    </xf>
    <xf numFmtId="0" fontId="23" fillId="0" borderId="0" xfId="50" applyFont="1" applyAlignment="1">
      <alignment horizontal="center"/>
    </xf>
    <xf numFmtId="2" fontId="23" fillId="4" borderId="11" xfId="50" applyNumberFormat="1" applyFont="1" applyFill="1" applyBorder="1"/>
    <xf numFmtId="2" fontId="23" fillId="4" borderId="10" xfId="50" applyNumberFormat="1" applyFont="1" applyFill="1" applyBorder="1" applyAlignment="1">
      <alignment horizontal="right"/>
    </xf>
    <xf numFmtId="0" fontId="12" fillId="0" borderId="0" xfId="50" applyFont="1" applyAlignment="1">
      <alignment horizontal="left"/>
    </xf>
    <xf numFmtId="0" fontId="12" fillId="0" borderId="0" xfId="50" applyFont="1" applyAlignment="1">
      <alignment horizontal="center"/>
    </xf>
    <xf numFmtId="2" fontId="3" fillId="0" borderId="0" xfId="50" applyNumberFormat="1" applyFont="1" applyAlignment="1">
      <alignment horizontal="center"/>
    </xf>
    <xf numFmtId="0" fontId="3" fillId="0" borderId="0" xfId="50" applyFont="1" applyAlignment="1">
      <alignment horizontal="left"/>
    </xf>
    <xf numFmtId="0" fontId="3" fillId="0" borderId="0" xfId="50" applyFont="1"/>
    <xf numFmtId="0" fontId="23" fillId="0" borderId="0" xfId="50" applyFont="1"/>
    <xf numFmtId="2" fontId="22" fillId="2" borderId="11" xfId="50" applyNumberFormat="1" applyFont="1" applyFill="1" applyBorder="1"/>
    <xf numFmtId="2" fontId="22" fillId="2" borderId="10" xfId="50" applyNumberFormat="1" applyFont="1" applyFill="1" applyBorder="1"/>
    <xf numFmtId="0" fontId="3" fillId="12" borderId="0" xfId="50" applyFont="1" applyFill="1"/>
    <xf numFmtId="0" fontId="3" fillId="12" borderId="0" xfId="50" applyFont="1" applyFill="1" applyAlignment="1">
      <alignment horizontal="center"/>
    </xf>
    <xf numFmtId="0" fontId="1" fillId="0" borderId="0" xfId="50"/>
    <xf numFmtId="0" fontId="1" fillId="24" borderId="0" xfId="50" applyFill="1"/>
    <xf numFmtId="0" fontId="1" fillId="13" borderId="11" xfId="50" applyFill="1" applyBorder="1"/>
    <xf numFmtId="0" fontId="7" fillId="0" borderId="0" xfId="50" applyFont="1" applyAlignment="1">
      <alignment horizontal="right"/>
    </xf>
    <xf numFmtId="0" fontId="7" fillId="0" borderId="0" xfId="50" applyFont="1"/>
    <xf numFmtId="0" fontId="1" fillId="13" borderId="0" xfId="50" applyFill="1"/>
    <xf numFmtId="0" fontId="1" fillId="0" borderId="11" xfId="50" applyBorder="1" applyAlignment="1">
      <alignment horizontal="center"/>
    </xf>
    <xf numFmtId="0" fontId="1" fillId="0" borderId="11" xfId="50" applyBorder="1"/>
    <xf numFmtId="16" fontId="1" fillId="13" borderId="0" xfId="50" applyNumberFormat="1" applyFill="1"/>
    <xf numFmtId="0" fontId="7" fillId="13" borderId="0" xfId="50" applyFont="1" applyFill="1"/>
    <xf numFmtId="0" fontId="7" fillId="13" borderId="11" xfId="50" applyFont="1" applyFill="1" applyBorder="1"/>
    <xf numFmtId="2" fontId="3" fillId="0" borderId="0" xfId="50" applyNumberFormat="1" applyFont="1"/>
    <xf numFmtId="0" fontId="8" fillId="12" borderId="73" xfId="13" applyFont="1" applyFill="1" applyBorder="1" applyAlignment="1">
      <alignment vertical="center"/>
    </xf>
    <xf numFmtId="0" fontId="1" fillId="12" borderId="74" xfId="17" applyFill="1" applyBorder="1" applyAlignment="1">
      <alignment vertical="center"/>
    </xf>
    <xf numFmtId="0" fontId="12" fillId="2" borderId="73" xfId="13" applyFont="1" applyFill="1" applyBorder="1" applyAlignment="1">
      <alignment vertical="center"/>
    </xf>
    <xf numFmtId="0" fontId="3" fillId="2" borderId="0" xfId="13" applyFont="1" applyFill="1" applyAlignment="1">
      <alignment vertical="center"/>
    </xf>
    <xf numFmtId="0" fontId="43" fillId="0" borderId="0" xfId="9" applyFont="1"/>
    <xf numFmtId="0" fontId="8" fillId="0" borderId="73" xfId="13" applyFont="1" applyBorder="1" applyAlignment="1">
      <alignment vertical="center"/>
    </xf>
    <xf numFmtId="10" fontId="8" fillId="9" borderId="11" xfId="17" applyNumberFormat="1" applyFont="1" applyFill="1" applyBorder="1" applyAlignment="1">
      <alignment vertical="center"/>
    </xf>
    <xf numFmtId="0" fontId="8" fillId="9" borderId="11" xfId="17" applyFont="1" applyFill="1" applyBorder="1" applyAlignment="1">
      <alignment vertical="center"/>
    </xf>
    <xf numFmtId="0" fontId="1" fillId="0" borderId="74" xfId="17" applyBorder="1" applyAlignment="1">
      <alignment vertical="center"/>
    </xf>
    <xf numFmtId="0" fontId="15" fillId="0" borderId="73" xfId="17" applyFont="1" applyBorder="1" applyAlignment="1">
      <alignment vertical="center"/>
    </xf>
    <xf numFmtId="44" fontId="1" fillId="9" borderId="0" xfId="14" applyFont="1" applyFill="1" applyAlignment="1">
      <alignment vertical="center"/>
    </xf>
    <xf numFmtId="0" fontId="6" fillId="0" borderId="73" xfId="17" applyFont="1" applyBorder="1" applyAlignment="1">
      <alignment vertical="center"/>
    </xf>
    <xf numFmtId="0" fontId="8" fillId="0" borderId="73" xfId="17" applyFont="1" applyBorder="1" applyAlignment="1">
      <alignment vertical="center"/>
    </xf>
    <xf numFmtId="0" fontId="18" fillId="0" borderId="73" xfId="17" applyFont="1" applyBorder="1" applyAlignment="1">
      <alignment vertical="center"/>
    </xf>
    <xf numFmtId="0" fontId="8" fillId="0" borderId="74" xfId="17" applyFont="1" applyBorder="1" applyAlignment="1">
      <alignment vertical="center"/>
    </xf>
    <xf numFmtId="10" fontId="8" fillId="0" borderId="2" xfId="18" applyNumberFormat="1" applyFont="1" applyFill="1" applyBorder="1" applyAlignment="1" applyProtection="1">
      <alignment horizontal="right" vertical="center"/>
      <protection locked="0"/>
    </xf>
    <xf numFmtId="0" fontId="15" fillId="0" borderId="73" xfId="17" applyFont="1" applyBorder="1" applyAlignment="1">
      <alignment horizontal="left" vertical="center"/>
    </xf>
    <xf numFmtId="2" fontId="1" fillId="0" borderId="74" xfId="17" applyNumberFormat="1" applyBorder="1" applyAlignment="1">
      <alignment vertical="center"/>
    </xf>
    <xf numFmtId="0" fontId="33" fillId="0" borderId="73" xfId="17" applyFont="1" applyBorder="1" applyAlignment="1">
      <alignment vertical="center"/>
    </xf>
    <xf numFmtId="170" fontId="8" fillId="9" borderId="0" xfId="3" applyNumberFormat="1" applyFont="1" applyFill="1" applyBorder="1" applyAlignment="1">
      <alignment horizontal="right" vertical="center"/>
    </xf>
    <xf numFmtId="170" fontId="8" fillId="9" borderId="11" xfId="3" applyNumberFormat="1" applyFont="1" applyFill="1" applyBorder="1" applyAlignment="1">
      <alignment horizontal="right" vertical="center"/>
    </xf>
    <xf numFmtId="0" fontId="34" fillId="0" borderId="73" xfId="17" applyFont="1" applyBorder="1" applyAlignment="1">
      <alignment vertical="center"/>
    </xf>
    <xf numFmtId="10" fontId="8" fillId="9" borderId="2" xfId="18" applyNumberFormat="1" applyFont="1" applyFill="1" applyBorder="1" applyAlignment="1" applyProtection="1">
      <alignment horizontal="right" vertical="center"/>
      <protection locked="0"/>
    </xf>
    <xf numFmtId="17" fontId="34" fillId="0" borderId="73" xfId="17" applyNumberFormat="1" applyFont="1" applyBorder="1" applyAlignment="1">
      <alignment vertical="center"/>
    </xf>
    <xf numFmtId="170" fontId="16" fillId="0" borderId="14" xfId="3" applyNumberFormat="1" applyFont="1" applyFill="1" applyBorder="1" applyAlignment="1">
      <alignment horizontal="right" vertical="center"/>
    </xf>
    <xf numFmtId="0" fontId="1" fillId="12" borderId="73" xfId="17" applyFill="1" applyBorder="1" applyAlignment="1">
      <alignment vertical="center"/>
    </xf>
    <xf numFmtId="0" fontId="8" fillId="0" borderId="0" xfId="17" applyFont="1" applyAlignment="1">
      <alignment horizontal="right" vertical="center"/>
    </xf>
    <xf numFmtId="10" fontId="16" fillId="0" borderId="2" xfId="18" applyNumberFormat="1" applyFont="1" applyFill="1" applyBorder="1" applyAlignment="1" applyProtection="1">
      <alignment horizontal="right" vertical="center"/>
      <protection locked="0"/>
    </xf>
    <xf numFmtId="168" fontId="29" fillId="0" borderId="11" xfId="9" applyNumberFormat="1" applyFont="1" applyBorder="1" applyAlignment="1">
      <alignment vertical="center"/>
    </xf>
    <xf numFmtId="14" fontId="1" fillId="0" borderId="0" xfId="17" applyNumberFormat="1"/>
    <xf numFmtId="10" fontId="6" fillId="9" borderId="11" xfId="51" applyNumberFormat="1" applyFont="1" applyFill="1" applyBorder="1" applyAlignment="1" applyProtection="1">
      <alignment horizontal="right" vertical="center"/>
      <protection locked="0"/>
    </xf>
    <xf numFmtId="0" fontId="1" fillId="0" borderId="76" xfId="9" applyBorder="1"/>
    <xf numFmtId="0" fontId="1" fillId="0" borderId="77" xfId="17" applyBorder="1" applyAlignment="1">
      <alignment vertical="center"/>
    </xf>
    <xf numFmtId="0" fontId="8" fillId="0" borderId="0" xfId="8" applyFont="1"/>
    <xf numFmtId="0" fontId="46" fillId="6" borderId="2" xfId="8" applyFont="1" applyFill="1" applyBorder="1" applyAlignment="1">
      <alignment horizontal="center" wrapText="1"/>
    </xf>
    <xf numFmtId="1" fontId="1" fillId="0" borderId="0" xfId="8" applyNumberFormat="1" applyAlignment="1" applyProtection="1">
      <alignment horizontal="center"/>
      <protection locked="0"/>
    </xf>
    <xf numFmtId="0" fontId="1" fillId="9" borderId="11" xfId="8" applyFill="1" applyBorder="1" applyAlignment="1">
      <alignment horizontal="center" wrapText="1"/>
    </xf>
    <xf numFmtId="2" fontId="1" fillId="3" borderId="11" xfId="2" applyNumberFormat="1" applyFont="1" applyFill="1" applyBorder="1" applyAlignment="1" applyProtection="1">
      <alignment horizontal="center"/>
      <protection locked="0"/>
    </xf>
    <xf numFmtId="44" fontId="1" fillId="3" borderId="11" xfId="2" applyFont="1" applyFill="1" applyBorder="1" applyAlignment="1" applyProtection="1">
      <alignment horizontal="center"/>
      <protection locked="0"/>
    </xf>
    <xf numFmtId="169" fontId="8" fillId="0" borderId="2" xfId="18" applyNumberFormat="1" applyFont="1" applyFill="1" applyBorder="1" applyAlignment="1" applyProtection="1">
      <alignment horizontal="right" vertical="center"/>
      <protection locked="0"/>
    </xf>
    <xf numFmtId="1" fontId="8" fillId="0" borderId="0" xfId="8" applyNumberFormat="1" applyFont="1" applyAlignment="1">
      <alignment horizontal="right" vertical="center" indent="1"/>
    </xf>
    <xf numFmtId="44" fontId="8" fillId="9" borderId="0" xfId="14" applyFont="1" applyFill="1" applyAlignment="1">
      <alignment vertical="center"/>
    </xf>
    <xf numFmtId="169" fontId="8" fillId="10" borderId="2" xfId="18" applyNumberFormat="1" applyFont="1" applyFill="1" applyBorder="1" applyAlignment="1" applyProtection="1">
      <alignment horizontal="right" vertical="center"/>
      <protection locked="0"/>
    </xf>
    <xf numFmtId="44" fontId="25" fillId="6" borderId="16" xfId="3" applyFont="1" applyFill="1" applyBorder="1" applyAlignment="1">
      <alignment horizontal="center" vertical="center" wrapText="1"/>
    </xf>
    <xf numFmtId="0" fontId="24" fillId="0" borderId="11" xfId="0" applyFont="1" applyBorder="1" applyAlignment="1">
      <alignment horizontal="center" vertical="center"/>
    </xf>
    <xf numFmtId="0" fontId="24" fillId="0" borderId="11" xfId="0" applyFont="1" applyBorder="1" applyAlignment="1">
      <alignment horizontal="center" vertical="center" wrapText="1"/>
    </xf>
    <xf numFmtId="0" fontId="1" fillId="0" borderId="0" xfId="9" applyAlignment="1">
      <alignment horizontal="center"/>
    </xf>
    <xf numFmtId="0" fontId="49" fillId="0" borderId="0" xfId="9" applyFont="1"/>
    <xf numFmtId="0" fontId="5" fillId="0" borderId="11" xfId="8" applyFont="1" applyBorder="1" applyAlignment="1">
      <alignment vertical="center"/>
    </xf>
    <xf numFmtId="0" fontId="50" fillId="0" borderId="0" xfId="8" applyFont="1" applyAlignment="1">
      <alignment vertical="center"/>
    </xf>
    <xf numFmtId="0" fontId="1" fillId="0" borderId="11" xfId="8" applyBorder="1" applyAlignment="1">
      <alignment horizontal="center" vertical="center" wrapText="1"/>
    </xf>
    <xf numFmtId="0" fontId="1" fillId="8" borderId="11" xfId="8" applyFill="1" applyBorder="1" applyAlignment="1">
      <alignment horizontal="center" wrapText="1"/>
    </xf>
    <xf numFmtId="173" fontId="8" fillId="10" borderId="11" xfId="9" applyNumberFormat="1" applyFont="1" applyFill="1" applyBorder="1"/>
    <xf numFmtId="0" fontId="51" fillId="0" borderId="0" xfId="9" applyFont="1"/>
    <xf numFmtId="44" fontId="1" fillId="8" borderId="0" xfId="3" applyFont="1" applyFill="1" applyBorder="1" applyProtection="1">
      <protection locked="0"/>
    </xf>
    <xf numFmtId="0" fontId="31" fillId="0" borderId="0" xfId="17" applyFont="1" applyAlignment="1">
      <alignment vertical="center"/>
    </xf>
    <xf numFmtId="0" fontId="53" fillId="6" borderId="29" xfId="9" applyFont="1" applyFill="1" applyBorder="1" applyAlignment="1">
      <alignment horizontal="center" vertical="center" wrapText="1"/>
    </xf>
    <xf numFmtId="2" fontId="8" fillId="27" borderId="1" xfId="9" applyNumberFormat="1" applyFont="1" applyFill="1" applyBorder="1" applyAlignment="1" applyProtection="1">
      <alignment horizontal="center" vertical="center"/>
      <protection locked="0"/>
    </xf>
    <xf numFmtId="0" fontId="3" fillId="8" borderId="12" xfId="9" applyFont="1" applyFill="1" applyBorder="1" applyAlignment="1">
      <alignment vertical="center" wrapText="1"/>
    </xf>
    <xf numFmtId="0" fontId="5" fillId="0" borderId="0" xfId="9" applyFont="1" applyAlignment="1">
      <alignment wrapText="1"/>
    </xf>
    <xf numFmtId="0" fontId="54" fillId="0" borderId="0" xfId="9" applyFont="1" applyAlignment="1">
      <alignment vertical="center" wrapText="1"/>
    </xf>
    <xf numFmtId="0" fontId="5" fillId="0" borderId="0" xfId="9" applyFont="1" applyAlignment="1">
      <alignment vertical="center"/>
    </xf>
    <xf numFmtId="0" fontId="55" fillId="0" borderId="0" xfId="9" applyFont="1" applyAlignment="1">
      <alignment vertical="center"/>
    </xf>
    <xf numFmtId="0" fontId="56" fillId="12" borderId="78" xfId="9" applyFont="1" applyFill="1" applyBorder="1" applyAlignment="1">
      <alignment vertical="center" wrapText="1"/>
    </xf>
    <xf numFmtId="0" fontId="57" fillId="0" borderId="0" xfId="9" applyFont="1" applyAlignment="1">
      <alignment vertical="center" wrapText="1"/>
    </xf>
    <xf numFmtId="0" fontId="5" fillId="0" borderId="79" xfId="9" applyFont="1" applyBorder="1" applyAlignment="1">
      <alignment horizontal="center" vertical="center"/>
    </xf>
    <xf numFmtId="0" fontId="3" fillId="0" borderId="80" xfId="9" applyFont="1" applyBorder="1" applyAlignment="1">
      <alignment vertical="center"/>
    </xf>
    <xf numFmtId="0" fontId="3" fillId="0" borderId="81" xfId="9" applyFont="1" applyBorder="1" applyAlignment="1">
      <alignment vertical="center"/>
    </xf>
    <xf numFmtId="0" fontId="3" fillId="0" borderId="81" xfId="9" applyFont="1" applyBorder="1" applyAlignment="1">
      <alignment vertical="center" wrapText="1"/>
    </xf>
    <xf numFmtId="0" fontId="3" fillId="0" borderId="85" xfId="9" applyFont="1" applyBorder="1" applyAlignment="1">
      <alignment vertical="center"/>
    </xf>
    <xf numFmtId="0" fontId="58" fillId="0" borderId="0" xfId="9" applyFont="1" applyAlignment="1">
      <alignment horizontal="center" vertical="center"/>
    </xf>
    <xf numFmtId="0" fontId="3" fillId="0" borderId="86" xfId="9" applyFont="1" applyBorder="1" applyAlignment="1">
      <alignment vertical="center"/>
    </xf>
    <xf numFmtId="0" fontId="3" fillId="0" borderId="87" xfId="9" applyFont="1" applyBorder="1" applyAlignment="1">
      <alignment vertical="center"/>
    </xf>
    <xf numFmtId="0" fontId="3" fillId="0" borderId="88" xfId="9" applyFont="1" applyBorder="1" applyAlignment="1">
      <alignment vertical="center"/>
    </xf>
    <xf numFmtId="0" fontId="58" fillId="0" borderId="0" xfId="9" applyFont="1" applyAlignment="1">
      <alignment vertical="center"/>
    </xf>
    <xf numFmtId="0" fontId="5" fillId="0" borderId="0" xfId="9" applyFont="1" applyAlignment="1">
      <alignment horizontal="center" vertical="center"/>
    </xf>
    <xf numFmtId="0" fontId="59" fillId="0" borderId="0" xfId="9" applyFont="1" applyAlignment="1">
      <alignment vertical="center"/>
    </xf>
    <xf numFmtId="0" fontId="57" fillId="0" borderId="89" xfId="9" applyFont="1" applyBorder="1" applyAlignment="1">
      <alignment horizontal="center" vertical="center" wrapText="1"/>
    </xf>
    <xf numFmtId="0" fontId="3" fillId="0" borderId="0" xfId="9" applyFont="1" applyAlignment="1">
      <alignment vertical="center"/>
    </xf>
    <xf numFmtId="0" fontId="5" fillId="0" borderId="90" xfId="9" applyFont="1" applyBorder="1" applyAlignment="1">
      <alignment horizontal="center" vertical="center"/>
    </xf>
    <xf numFmtId="0" fontId="3" fillId="0" borderId="91" xfId="9" applyFont="1" applyBorder="1" applyAlignment="1">
      <alignment vertical="center"/>
    </xf>
    <xf numFmtId="0" fontId="3" fillId="0" borderId="92" xfId="9" applyFont="1" applyBorder="1" applyAlignment="1">
      <alignment vertical="center"/>
    </xf>
    <xf numFmtId="0" fontId="3" fillId="0" borderId="92" xfId="9" applyFont="1" applyBorder="1" applyAlignment="1">
      <alignment vertical="center" wrapText="1"/>
    </xf>
    <xf numFmtId="0" fontId="3" fillId="0" borderId="81" xfId="9" applyFont="1" applyBorder="1" applyAlignment="1">
      <alignment horizontal="left" vertical="center" wrapText="1"/>
    </xf>
    <xf numFmtId="0" fontId="7" fillId="2" borderId="0" xfId="11" applyFont="1" applyFill="1" applyAlignment="1">
      <alignment horizontal="center" vertical="center" wrapText="1"/>
    </xf>
    <xf numFmtId="0" fontId="60" fillId="0" borderId="0" xfId="9" applyFont="1" applyAlignment="1">
      <alignment horizontal="left" vertical="center" wrapText="1"/>
    </xf>
    <xf numFmtId="0" fontId="54" fillId="0" borderId="0" xfId="9" applyFont="1" applyAlignment="1">
      <alignment vertical="top" wrapText="1"/>
    </xf>
    <xf numFmtId="0" fontId="3" fillId="12" borderId="0" xfId="9" applyFont="1" applyFill="1" applyAlignment="1">
      <alignment vertical="center" wrapText="1"/>
    </xf>
    <xf numFmtId="0" fontId="5" fillId="12" borderId="0" xfId="9" applyFont="1" applyFill="1" applyAlignment="1">
      <alignment vertical="center"/>
    </xf>
    <xf numFmtId="0" fontId="61" fillId="0" borderId="0" xfId="9" applyFont="1" applyAlignment="1">
      <alignment horizontal="left" vertical="center"/>
    </xf>
    <xf numFmtId="0" fontId="22" fillId="9" borderId="0" xfId="50" applyFont="1" applyFill="1"/>
    <xf numFmtId="0" fontId="22" fillId="9" borderId="0" xfId="50" applyFont="1" applyFill="1" applyAlignment="1">
      <alignment horizontal="center"/>
    </xf>
    <xf numFmtId="0" fontId="23" fillId="9" borderId="0" xfId="50" applyFont="1" applyFill="1"/>
    <xf numFmtId="0" fontId="23" fillId="9" borderId="0" xfId="50" applyFont="1" applyFill="1" applyAlignment="1">
      <alignment horizontal="center"/>
    </xf>
    <xf numFmtId="2" fontId="8" fillId="9" borderId="93" xfId="50" applyNumberFormat="1" applyFont="1" applyFill="1" applyBorder="1"/>
    <xf numFmtId="172" fontId="21" fillId="0" borderId="17" xfId="3" applyNumberFormat="1" applyFont="1" applyFill="1" applyBorder="1" applyAlignment="1">
      <alignment horizontal="center" vertical="center"/>
    </xf>
    <xf numFmtId="167" fontId="25" fillId="6" borderId="93" xfId="8" applyNumberFormat="1" applyFont="1" applyFill="1" applyBorder="1" applyAlignment="1">
      <alignment horizontal="center" vertical="center" wrapText="1"/>
    </xf>
    <xf numFmtId="14" fontId="1" fillId="0" borderId="0" xfId="0" applyNumberFormat="1" applyFont="1" applyProtection="1">
      <protection locked="0"/>
    </xf>
    <xf numFmtId="44" fontId="25" fillId="6" borderId="95" xfId="14" applyFont="1" applyFill="1" applyBorder="1" applyAlignment="1" applyProtection="1">
      <alignment horizontal="center" vertical="center" wrapText="1"/>
      <protection locked="0"/>
    </xf>
    <xf numFmtId="14" fontId="63" fillId="10" borderId="96" xfId="0" applyNumberFormat="1" applyFont="1" applyFill="1" applyBorder="1" applyAlignment="1" applyProtection="1">
      <alignment horizontal="center" textRotation="90"/>
      <protection locked="0"/>
    </xf>
    <xf numFmtId="14" fontId="62" fillId="0" borderId="96" xfId="0" applyNumberFormat="1" applyFont="1" applyBorder="1" applyAlignment="1" applyProtection="1">
      <alignment horizontal="center" textRotation="90"/>
      <protection locked="0"/>
    </xf>
    <xf numFmtId="0" fontId="1" fillId="25" borderId="96" xfId="0" applyFont="1" applyFill="1" applyBorder="1" applyAlignment="1" applyProtection="1">
      <alignment horizontal="center" textRotation="90"/>
      <protection locked="0"/>
    </xf>
    <xf numFmtId="0" fontId="1" fillId="0" borderId="96" xfId="0" applyFont="1" applyBorder="1" applyAlignment="1" applyProtection="1">
      <alignment horizontal="center" textRotation="90"/>
      <protection locked="0"/>
    </xf>
    <xf numFmtId="0" fontId="1" fillId="0" borderId="97" xfId="0" applyFont="1" applyBorder="1" applyAlignment="1" applyProtection="1">
      <alignment horizontal="center" textRotation="90"/>
      <protection locked="0"/>
    </xf>
    <xf numFmtId="0" fontId="7" fillId="26" borderId="93" xfId="8" applyFont="1" applyFill="1" applyBorder="1" applyAlignment="1">
      <alignment horizontal="center" vertical="center" wrapText="1"/>
    </xf>
    <xf numFmtId="0" fontId="7" fillId="27" borderId="93" xfId="8" applyFont="1" applyFill="1" applyBorder="1" applyAlignment="1">
      <alignment horizontal="center" vertical="center" wrapText="1"/>
    </xf>
    <xf numFmtId="0" fontId="1" fillId="0" borderId="0" xfId="8" applyAlignment="1">
      <alignment vertical="center"/>
    </xf>
    <xf numFmtId="0" fontId="1" fillId="0" borderId="96" xfId="8" applyBorder="1" applyAlignment="1">
      <alignment vertical="center"/>
    </xf>
    <xf numFmtId="0" fontId="1" fillId="0" borderId="97" xfId="8" applyBorder="1" applyAlignment="1">
      <alignment vertical="center"/>
    </xf>
    <xf numFmtId="0" fontId="1" fillId="26" borderId="93" xfId="8" applyFill="1" applyBorder="1" applyAlignment="1">
      <alignment vertical="center"/>
    </xf>
    <xf numFmtId="0" fontId="1" fillId="6" borderId="0" xfId="8" applyFill="1" applyAlignment="1">
      <alignment vertical="center"/>
    </xf>
    <xf numFmtId="44" fontId="1" fillId="27" borderId="93" xfId="8" applyNumberFormat="1" applyFill="1" applyBorder="1" applyAlignment="1">
      <alignment vertical="center"/>
    </xf>
    <xf numFmtId="44" fontId="26" fillId="6" borderId="0" xfId="8" applyNumberFormat="1" applyFont="1" applyFill="1" applyAlignment="1">
      <alignment vertical="center"/>
    </xf>
    <xf numFmtId="0" fontId="7" fillId="28" borderId="0" xfId="50" applyFont="1" applyFill="1"/>
    <xf numFmtId="0" fontId="1" fillId="28" borderId="0" xfId="50" applyFill="1"/>
    <xf numFmtId="2" fontId="8" fillId="9" borderId="94" xfId="50" applyNumberFormat="1" applyFont="1" applyFill="1" applyBorder="1" applyAlignment="1">
      <alignment vertical="center"/>
    </xf>
    <xf numFmtId="2" fontId="8" fillId="9" borderId="17" xfId="50" applyNumberFormat="1" applyFont="1" applyFill="1" applyBorder="1" applyAlignment="1">
      <alignment vertical="center"/>
    </xf>
    <xf numFmtId="0" fontId="1" fillId="9" borderId="0" xfId="50" applyFill="1"/>
    <xf numFmtId="2" fontId="1" fillId="0" borderId="93" xfId="50" applyNumberFormat="1" applyBorder="1"/>
    <xf numFmtId="179" fontId="1" fillId="0" borderId="93" xfId="8" applyNumberFormat="1" applyBorder="1" applyAlignment="1" applyProtection="1">
      <alignment horizontal="center"/>
      <protection locked="0"/>
    </xf>
    <xf numFmtId="2" fontId="26" fillId="6" borderId="0" xfId="8" applyNumberFormat="1" applyFont="1" applyFill="1" applyAlignment="1">
      <alignment vertical="center"/>
    </xf>
    <xf numFmtId="2" fontId="1" fillId="26" borderId="93" xfId="8" applyNumberFormat="1" applyFill="1" applyBorder="1" applyAlignment="1">
      <alignment vertical="center"/>
    </xf>
    <xf numFmtId="0" fontId="3" fillId="0" borderId="8" xfId="8" applyFont="1" applyBorder="1" applyAlignment="1">
      <alignment horizontal="center"/>
    </xf>
    <xf numFmtId="0" fontId="3" fillId="0" borderId="98" xfId="8" applyFont="1" applyBorder="1" applyAlignment="1">
      <alignment horizontal="center"/>
    </xf>
    <xf numFmtId="0" fontId="1" fillId="0" borderId="7" xfId="8" applyBorder="1"/>
    <xf numFmtId="0" fontId="3" fillId="0" borderId="99" xfId="8" applyFont="1" applyBorder="1" applyAlignment="1">
      <alignment horizontal="center"/>
    </xf>
    <xf numFmtId="0" fontId="3" fillId="0" borderId="100" xfId="8" applyFont="1" applyBorder="1" applyAlignment="1">
      <alignment horizontal="center"/>
    </xf>
    <xf numFmtId="0" fontId="46" fillId="6" borderId="0" xfId="9" applyFont="1" applyFill="1" applyAlignment="1">
      <alignment vertical="center" wrapText="1"/>
    </xf>
    <xf numFmtId="0" fontId="46" fillId="6" borderId="0" xfId="9" applyFont="1" applyFill="1" applyAlignment="1">
      <alignment horizontal="center" vertical="center" wrapText="1"/>
    </xf>
    <xf numFmtId="0" fontId="7" fillId="9" borderId="3" xfId="11" applyFont="1" applyFill="1" applyBorder="1" applyAlignment="1">
      <alignment horizontal="left" vertical="center" wrapText="1"/>
    </xf>
    <xf numFmtId="0" fontId="7" fillId="9" borderId="4" xfId="11" applyFont="1" applyFill="1" applyBorder="1" applyAlignment="1">
      <alignment horizontal="center" vertical="center" wrapText="1"/>
    </xf>
    <xf numFmtId="0" fontId="6" fillId="9" borderId="0" xfId="9" applyFont="1" applyFill="1"/>
    <xf numFmtId="166" fontId="6" fillId="9" borderId="0" xfId="3" applyNumberFormat="1" applyFont="1" applyFill="1" applyBorder="1" applyProtection="1"/>
    <xf numFmtId="168" fontId="6" fillId="9" borderId="2" xfId="3" applyNumberFormat="1" applyFont="1" applyFill="1" applyBorder="1" applyProtection="1"/>
    <xf numFmtId="0" fontId="6" fillId="7" borderId="0" xfId="9" applyFont="1" applyFill="1"/>
    <xf numFmtId="166" fontId="6" fillId="7" borderId="0" xfId="3" applyNumberFormat="1" applyFont="1" applyFill="1" applyBorder="1" applyProtection="1"/>
    <xf numFmtId="168" fontId="6" fillId="7" borderId="2" xfId="3" applyNumberFormat="1" applyFont="1" applyFill="1" applyBorder="1" applyProtection="1"/>
    <xf numFmtId="0" fontId="7" fillId="11" borderId="3" xfId="11" applyFont="1" applyFill="1" applyBorder="1" applyAlignment="1">
      <alignment horizontal="left" vertical="center" wrapText="1"/>
    </xf>
    <xf numFmtId="0" fontId="7" fillId="11" borderId="3" xfId="11" applyFont="1" applyFill="1" applyBorder="1" applyAlignment="1">
      <alignment horizontal="center" vertical="center" wrapText="1"/>
    </xf>
    <xf numFmtId="0" fontId="7" fillId="11" borderId="4" xfId="11" applyFont="1" applyFill="1" applyBorder="1" applyAlignment="1">
      <alignment horizontal="center" vertical="center" wrapText="1"/>
    </xf>
    <xf numFmtId="0" fontId="46" fillId="29" borderId="0" xfId="9" applyFont="1" applyFill="1"/>
    <xf numFmtId="166" fontId="46" fillId="29" borderId="0" xfId="3" applyNumberFormat="1" applyFont="1" applyFill="1" applyBorder="1" applyProtection="1"/>
    <xf numFmtId="168" fontId="46" fillId="29" borderId="2" xfId="3" applyNumberFormat="1" applyFont="1" applyFill="1" applyBorder="1" applyProtection="1"/>
    <xf numFmtId="0" fontId="25" fillId="29" borderId="3" xfId="11" applyFont="1" applyFill="1" applyBorder="1" applyAlignment="1">
      <alignment horizontal="center" vertical="center" wrapText="1"/>
    </xf>
    <xf numFmtId="0" fontId="46" fillId="29" borderId="3" xfId="11" applyFont="1" applyFill="1" applyBorder="1" applyAlignment="1">
      <alignment horizontal="center" vertical="center" wrapText="1"/>
    </xf>
    <xf numFmtId="0" fontId="46" fillId="29" borderId="4" xfId="11" applyFont="1" applyFill="1" applyBorder="1" applyAlignment="1">
      <alignment horizontal="center" vertical="center" wrapText="1"/>
    </xf>
    <xf numFmtId="4" fontId="1" fillId="7" borderId="2" xfId="9" applyNumberFormat="1" applyFill="1" applyBorder="1" applyProtection="1">
      <protection locked="0"/>
    </xf>
    <xf numFmtId="4" fontId="1" fillId="9" borderId="2" xfId="9" applyNumberFormat="1" applyFill="1" applyBorder="1" applyProtection="1">
      <protection locked="0"/>
    </xf>
    <xf numFmtId="4" fontId="1" fillId="0" borderId="93" xfId="9" applyNumberFormat="1" applyBorder="1"/>
    <xf numFmtId="0" fontId="8" fillId="27" borderId="0" xfId="9" applyFont="1" applyFill="1"/>
    <xf numFmtId="0" fontId="8" fillId="27" borderId="0" xfId="8" applyFont="1" applyFill="1"/>
    <xf numFmtId="0" fontId="48" fillId="0" borderId="0" xfId="8" applyFont="1" applyAlignment="1">
      <alignment vertical="center"/>
    </xf>
    <xf numFmtId="0" fontId="5" fillId="0" borderId="11" xfId="8" applyFont="1" applyBorder="1" applyAlignment="1">
      <alignment vertical="center" wrapText="1"/>
    </xf>
    <xf numFmtId="167" fontId="1" fillId="8" borderId="93" xfId="8" applyNumberFormat="1" applyFill="1" applyBorder="1" applyAlignment="1">
      <alignment vertical="center"/>
    </xf>
    <xf numFmtId="0" fontId="25" fillId="6" borderId="0" xfId="9" applyFont="1" applyFill="1" applyAlignment="1">
      <alignment vertical="center" wrapText="1"/>
    </xf>
    <xf numFmtId="0" fontId="38" fillId="8" borderId="11" xfId="0" applyFont="1" applyFill="1" applyBorder="1" applyAlignment="1">
      <alignment horizontal="center" vertical="center" wrapText="1"/>
    </xf>
    <xf numFmtId="0" fontId="1" fillId="8" borderId="11" xfId="8" applyFill="1" applyBorder="1" applyAlignment="1">
      <alignment horizontal="center" vertical="center"/>
    </xf>
    <xf numFmtId="0" fontId="1" fillId="8" borderId="21" xfId="0" applyFont="1" applyFill="1" applyBorder="1" applyAlignment="1">
      <alignment horizontal="center" vertical="center" wrapText="1"/>
    </xf>
    <xf numFmtId="0" fontId="65" fillId="0" borderId="45" xfId="9" applyFont="1" applyBorder="1" applyAlignment="1">
      <alignment vertical="center" wrapText="1"/>
    </xf>
    <xf numFmtId="0" fontId="8" fillId="8" borderId="0" xfId="9" applyFont="1" applyFill="1"/>
    <xf numFmtId="0" fontId="3" fillId="9" borderId="102" xfId="9" applyFont="1" applyFill="1" applyBorder="1" applyAlignment="1">
      <alignment horizontal="center" vertical="center" wrapText="1"/>
    </xf>
    <xf numFmtId="0" fontId="3" fillId="9" borderId="103" xfId="9" applyFont="1" applyFill="1" applyBorder="1" applyAlignment="1">
      <alignment horizontal="center" vertical="center" wrapText="1"/>
    </xf>
    <xf numFmtId="0" fontId="3" fillId="9" borderId="104" xfId="9" applyFont="1" applyFill="1" applyBorder="1" applyAlignment="1">
      <alignment horizontal="center" vertical="center" wrapText="1"/>
    </xf>
    <xf numFmtId="0" fontId="3" fillId="0" borderId="85" xfId="9" applyFont="1" applyBorder="1" applyAlignment="1">
      <alignment vertical="center" wrapText="1"/>
    </xf>
    <xf numFmtId="0" fontId="3" fillId="0" borderId="84" xfId="9" applyFont="1" applyBorder="1" applyAlignment="1">
      <alignment vertical="center" wrapText="1"/>
    </xf>
    <xf numFmtId="0" fontId="3" fillId="8" borderId="5" xfId="8" applyFont="1" applyFill="1" applyBorder="1" applyAlignment="1">
      <alignment horizontal="center"/>
    </xf>
    <xf numFmtId="0" fontId="3" fillId="8" borderId="40" xfId="8" applyFont="1" applyFill="1" applyBorder="1" applyAlignment="1">
      <alignment horizontal="center"/>
    </xf>
    <xf numFmtId="0" fontId="1" fillId="8" borderId="0" xfId="8" applyFill="1"/>
    <xf numFmtId="4" fontId="1" fillId="0" borderId="0" xfId="9" applyNumberFormat="1"/>
    <xf numFmtId="1" fontId="1" fillId="3" borderId="0" xfId="9" applyNumberFormat="1" applyFill="1" applyAlignment="1" applyProtection="1">
      <alignment horizontal="center"/>
      <protection locked="0"/>
    </xf>
    <xf numFmtId="0" fontId="1" fillId="0" borderId="11" xfId="8" applyBorder="1" applyAlignment="1">
      <alignment horizontal="center" wrapText="1"/>
    </xf>
    <xf numFmtId="44" fontId="1" fillId="0" borderId="11" xfId="3" applyFont="1" applyFill="1" applyBorder="1" applyAlignment="1" applyProtection="1">
      <protection locked="0"/>
    </xf>
    <xf numFmtId="44" fontId="1" fillId="0" borderId="11" xfId="3" applyFont="1" applyFill="1" applyBorder="1" applyAlignment="1" applyProtection="1">
      <alignment vertical="center"/>
      <protection locked="0"/>
    </xf>
    <xf numFmtId="1" fontId="1" fillId="27" borderId="11" xfId="8" applyNumberFormat="1" applyFill="1" applyBorder="1" applyAlignment="1" applyProtection="1">
      <alignment horizontal="center" vertical="center"/>
      <protection locked="0"/>
    </xf>
    <xf numFmtId="0" fontId="64" fillId="27" borderId="0" xfId="8" applyFont="1" applyFill="1" applyAlignment="1">
      <alignment vertical="center" wrapText="1"/>
    </xf>
    <xf numFmtId="0" fontId="5" fillId="27" borderId="0" xfId="8" applyFont="1" applyFill="1" applyAlignment="1">
      <alignment vertical="center"/>
    </xf>
    <xf numFmtId="0" fontId="51" fillId="27" borderId="0" xfId="8" applyFont="1" applyFill="1" applyAlignment="1">
      <alignment vertical="center"/>
    </xf>
    <xf numFmtId="0" fontId="5" fillId="27" borderId="0" xfId="8" applyFont="1" applyFill="1"/>
    <xf numFmtId="0" fontId="67" fillId="0" borderId="0" xfId="17" applyFont="1" applyAlignment="1">
      <alignment horizontal="right" vertical="center" wrapText="1"/>
    </xf>
    <xf numFmtId="44" fontId="1" fillId="0" borderId="0" xfId="9" applyNumberFormat="1"/>
    <xf numFmtId="0" fontId="3" fillId="5" borderId="0" xfId="8" applyFont="1" applyFill="1" applyAlignment="1" applyProtection="1">
      <alignment wrapText="1"/>
      <protection locked="0"/>
    </xf>
    <xf numFmtId="167" fontId="25" fillId="6" borderId="101" xfId="8" applyNumberFormat="1" applyFont="1" applyFill="1" applyBorder="1" applyAlignment="1">
      <alignment horizontal="center" vertical="center" wrapText="1"/>
    </xf>
    <xf numFmtId="0" fontId="3" fillId="0" borderId="35" xfId="9" applyFont="1" applyBorder="1" applyAlignment="1">
      <alignment horizontal="center" vertical="center" wrapText="1"/>
    </xf>
    <xf numFmtId="0" fontId="3" fillId="0" borderId="101" xfId="9" applyFont="1" applyBorder="1" applyAlignment="1">
      <alignment vertical="center" wrapText="1"/>
    </xf>
    <xf numFmtId="0" fontId="3" fillId="0" borderId="11" xfId="9" applyFont="1" applyBorder="1" applyAlignment="1">
      <alignment wrapText="1"/>
    </xf>
    <xf numFmtId="0" fontId="3" fillId="0" borderId="101" xfId="9" applyFont="1" applyBorder="1" applyAlignment="1">
      <alignment vertical="center" shrinkToFit="1"/>
    </xf>
    <xf numFmtId="0" fontId="3" fillId="0" borderId="101" xfId="9" applyFont="1" applyBorder="1" applyAlignment="1">
      <alignment vertical="center" wrapText="1" shrinkToFit="1"/>
    </xf>
    <xf numFmtId="0" fontId="3" fillId="0" borderId="101" xfId="9" applyFont="1" applyBorder="1" applyAlignment="1">
      <alignment horizontal="left" vertical="center" shrinkToFit="1"/>
    </xf>
    <xf numFmtId="0" fontId="3" fillId="0" borderId="101" xfId="9" applyFont="1" applyBorder="1" applyAlignment="1">
      <alignment horizontal="left" vertical="center" wrapText="1" shrinkToFit="1"/>
    </xf>
    <xf numFmtId="0" fontId="3" fillId="0" borderId="11" xfId="9" applyFont="1" applyBorder="1" applyAlignment="1">
      <alignment horizontal="left" vertical="center" shrinkToFit="1"/>
    </xf>
    <xf numFmtId="0" fontId="1" fillId="7" borderId="0" xfId="9" applyFill="1"/>
    <xf numFmtId="0" fontId="1" fillId="9" borderId="0" xfId="9" applyFill="1"/>
    <xf numFmtId="0" fontId="1" fillId="0" borderId="0" xfId="8" applyAlignment="1">
      <alignment horizontal="right"/>
    </xf>
    <xf numFmtId="0" fontId="1" fillId="30" borderId="11" xfId="8" applyFill="1" applyBorder="1" applyAlignment="1">
      <alignment horizontal="center"/>
    </xf>
    <xf numFmtId="178" fontId="1" fillId="30" borderId="11" xfId="8" applyNumberFormat="1" applyFill="1" applyBorder="1" applyAlignment="1">
      <alignment horizontal="center"/>
    </xf>
    <xf numFmtId="2" fontId="3" fillId="27" borderId="1" xfId="9" applyNumberFormat="1" applyFont="1" applyFill="1" applyBorder="1" applyAlignment="1" applyProtection="1">
      <alignment horizontal="center" vertical="center"/>
      <protection locked="0"/>
    </xf>
    <xf numFmtId="2" fontId="3" fillId="8" borderId="1" xfId="9" applyNumberFormat="1" applyFont="1" applyFill="1" applyBorder="1" applyAlignment="1" applyProtection="1">
      <alignment horizontal="center" vertical="center"/>
      <protection locked="0"/>
    </xf>
    <xf numFmtId="0" fontId="2" fillId="2" borderId="0" xfId="9" applyFont="1" applyFill="1" applyAlignment="1">
      <alignment horizontal="center" vertical="center"/>
    </xf>
    <xf numFmtId="44" fontId="8" fillId="27" borderId="1" xfId="14" applyFont="1" applyFill="1" applyBorder="1" applyAlignment="1" applyProtection="1">
      <alignment horizontal="center" vertical="center"/>
      <protection locked="0"/>
    </xf>
    <xf numFmtId="0" fontId="6" fillId="0" borderId="0" xfId="9" applyFont="1" applyAlignment="1">
      <alignment horizontal="right"/>
    </xf>
    <xf numFmtId="2" fontId="3" fillId="0" borderId="105" xfId="9" applyNumberFormat="1" applyFont="1" applyBorder="1" applyAlignment="1" applyProtection="1">
      <alignment horizontal="center" vertical="center"/>
      <protection locked="0"/>
    </xf>
    <xf numFmtId="44" fontId="6" fillId="31" borderId="101" xfId="9" applyNumberFormat="1" applyFont="1" applyFill="1" applyBorder="1"/>
    <xf numFmtId="0" fontId="6" fillId="31" borderId="0" xfId="9" applyFont="1" applyFill="1"/>
    <xf numFmtId="44" fontId="6" fillId="31" borderId="0" xfId="9" applyNumberFormat="1" applyFont="1" applyFill="1"/>
    <xf numFmtId="0" fontId="7" fillId="31" borderId="0" xfId="9" applyFont="1" applyFill="1" applyAlignment="1">
      <alignment horizontal="right"/>
    </xf>
    <xf numFmtId="0" fontId="8" fillId="30" borderId="0" xfId="8" applyFont="1" applyFill="1" applyAlignment="1">
      <alignment vertical="center"/>
    </xf>
    <xf numFmtId="2" fontId="8" fillId="0" borderId="1" xfId="9" applyNumberFormat="1" applyFont="1" applyBorder="1" applyAlignment="1" applyProtection="1">
      <alignment horizontal="center" vertical="center"/>
      <protection locked="0"/>
    </xf>
    <xf numFmtId="14" fontId="3" fillId="0" borderId="46" xfId="9" applyNumberFormat="1" applyFont="1" applyBorder="1" applyAlignment="1">
      <alignment horizontal="center" textRotation="90" wrapText="1"/>
    </xf>
    <xf numFmtId="44" fontId="68" fillId="0" borderId="0" xfId="3" applyFont="1" applyBorder="1" applyAlignment="1">
      <alignment vertical="center"/>
    </xf>
    <xf numFmtId="0" fontId="2" fillId="2" borderId="0" xfId="8" applyFont="1" applyFill="1" applyAlignment="1">
      <alignment horizontal="center" vertical="center"/>
    </xf>
    <xf numFmtId="0" fontId="3" fillId="0" borderId="0" xfId="8" applyFont="1" applyAlignment="1">
      <alignment horizontal="left" wrapText="1"/>
    </xf>
    <xf numFmtId="0" fontId="3" fillId="0" borderId="0" xfId="8" applyFont="1" applyAlignment="1">
      <alignment horizontal="left" vertical="top" wrapText="1"/>
    </xf>
    <xf numFmtId="0" fontId="3" fillId="5" borderId="0" xfId="8" applyFont="1" applyFill="1" applyAlignment="1">
      <alignment horizontal="center" wrapText="1"/>
    </xf>
    <xf numFmtId="0" fontId="66" fillId="0" borderId="0" xfId="0" applyFont="1" applyAlignment="1">
      <alignment horizontal="center" vertical="center" wrapText="1"/>
    </xf>
    <xf numFmtId="0" fontId="6" fillId="9" borderId="10" xfId="11" applyFont="1" applyFill="1" applyBorder="1" applyAlignment="1">
      <alignment horizontal="left" vertical="center" wrapText="1"/>
    </xf>
    <xf numFmtId="0" fontId="6" fillId="9" borderId="3" xfId="11" applyFont="1" applyFill="1" applyBorder="1" applyAlignment="1">
      <alignment horizontal="left" vertical="center" wrapText="1"/>
    </xf>
    <xf numFmtId="49" fontId="4" fillId="7" borderId="0" xfId="13" applyNumberFormat="1" applyFont="1" applyFill="1" applyAlignment="1">
      <alignment horizontal="center" vertical="center"/>
    </xf>
    <xf numFmtId="0" fontId="1" fillId="0" borderId="10" xfId="11" applyBorder="1" applyAlignment="1">
      <alignment horizontal="left" vertical="center" wrapText="1"/>
    </xf>
    <xf numFmtId="0" fontId="1" fillId="0" borderId="3" xfId="11" applyBorder="1" applyAlignment="1">
      <alignment horizontal="left" vertical="center" wrapText="1"/>
    </xf>
    <xf numFmtId="0" fontId="1" fillId="0" borderId="4" xfId="11" applyBorder="1" applyAlignment="1">
      <alignment horizontal="left" vertical="center" wrapText="1"/>
    </xf>
    <xf numFmtId="0" fontId="8" fillId="0" borderId="2" xfId="9" applyFont="1" applyBorder="1" applyAlignment="1">
      <alignment horizontal="left"/>
    </xf>
    <xf numFmtId="0" fontId="8" fillId="0" borderId="2" xfId="3" applyNumberFormat="1" applyFont="1" applyBorder="1" applyAlignment="1" applyProtection="1">
      <alignment horizontal="center"/>
    </xf>
    <xf numFmtId="0" fontId="6" fillId="7" borderId="10" xfId="11" applyFont="1" applyFill="1" applyBorder="1" applyAlignment="1">
      <alignment horizontal="left" vertical="center" wrapText="1"/>
    </xf>
    <xf numFmtId="0" fontId="6" fillId="7" borderId="3" xfId="11" applyFont="1" applyFill="1" applyBorder="1" applyAlignment="1">
      <alignment horizontal="left" vertical="center" wrapText="1"/>
    </xf>
    <xf numFmtId="0" fontId="7" fillId="7" borderId="3" xfId="11" applyFont="1" applyFill="1" applyBorder="1" applyAlignment="1">
      <alignment horizontal="center" vertical="center" wrapText="1"/>
    </xf>
    <xf numFmtId="0" fontId="6" fillId="11" borderId="10" xfId="11" applyFont="1" applyFill="1" applyBorder="1" applyAlignment="1">
      <alignment horizontal="left" vertical="center" wrapText="1"/>
    </xf>
    <xf numFmtId="0" fontId="6" fillId="11" borderId="3" xfId="11" applyFont="1" applyFill="1" applyBorder="1" applyAlignment="1">
      <alignment horizontal="left" vertical="center" wrapText="1"/>
    </xf>
    <xf numFmtId="167" fontId="7" fillId="11" borderId="0" xfId="9" applyNumberFormat="1" applyFont="1" applyFill="1" applyAlignment="1">
      <alignment horizontal="right"/>
    </xf>
    <xf numFmtId="167" fontId="7" fillId="7" borderId="0" xfId="9" applyNumberFormat="1" applyFont="1" applyFill="1" applyAlignment="1">
      <alignment horizontal="right"/>
    </xf>
    <xf numFmtId="168" fontId="6" fillId="7" borderId="2" xfId="3" applyNumberFormat="1" applyFont="1" applyFill="1" applyBorder="1" applyAlignment="1" applyProtection="1"/>
    <xf numFmtId="0" fontId="7" fillId="9" borderId="3" xfId="11" applyFont="1" applyFill="1" applyBorder="1" applyAlignment="1">
      <alignment horizontal="center" vertical="center" wrapText="1"/>
    </xf>
    <xf numFmtId="167" fontId="7" fillId="9" borderId="0" xfId="9" applyNumberFormat="1" applyFont="1" applyFill="1" applyAlignment="1">
      <alignment horizontal="right"/>
    </xf>
    <xf numFmtId="167" fontId="25" fillId="29" borderId="0" xfId="9" applyNumberFormat="1" applyFont="1" applyFill="1" applyAlignment="1">
      <alignment horizontal="right"/>
    </xf>
    <xf numFmtId="0" fontId="46" fillId="29" borderId="10" xfId="11" applyFont="1" applyFill="1" applyBorder="1" applyAlignment="1">
      <alignment horizontal="left" vertical="center" wrapText="1"/>
    </xf>
    <xf numFmtId="0" fontId="46" fillId="29" borderId="3" xfId="11" applyFont="1" applyFill="1" applyBorder="1" applyAlignment="1">
      <alignment horizontal="left" vertical="center" wrapText="1"/>
    </xf>
    <xf numFmtId="0" fontId="8" fillId="0" borderId="0" xfId="9" applyFont="1" applyAlignment="1">
      <alignment horizontal="left" vertical="center" wrapText="1"/>
    </xf>
    <xf numFmtId="0" fontId="12" fillId="8" borderId="34" xfId="9" applyFont="1" applyFill="1" applyBorder="1" applyAlignment="1">
      <alignment wrapText="1"/>
    </xf>
    <xf numFmtId="0" fontId="12" fillId="8" borderId="45" xfId="9" applyFont="1" applyFill="1" applyBorder="1" applyAlignment="1">
      <alignment wrapText="1"/>
    </xf>
    <xf numFmtId="0" fontId="3" fillId="0" borderId="0" xfId="9" applyFont="1" applyAlignment="1">
      <alignment horizontal="left" vertical="top" wrapText="1"/>
    </xf>
    <xf numFmtId="0" fontId="2" fillId="2" borderId="0" xfId="9" applyFont="1" applyFill="1" applyAlignment="1">
      <alignment horizontal="center" vertical="center"/>
    </xf>
    <xf numFmtId="0" fontId="1" fillId="0" borderId="0" xfId="9" applyAlignment="1">
      <alignment horizontal="left" vertical="center" wrapText="1"/>
    </xf>
    <xf numFmtId="0" fontId="3" fillId="0" borderId="82" xfId="9" applyFont="1" applyBorder="1" applyAlignment="1">
      <alignment horizontal="left" vertical="center" wrapText="1"/>
    </xf>
    <xf numFmtId="0" fontId="3" fillId="0" borderId="83" xfId="9" applyFont="1" applyBorder="1" applyAlignment="1">
      <alignment horizontal="left" vertical="center" wrapText="1"/>
    </xf>
    <xf numFmtId="0" fontId="3" fillId="0" borderId="84" xfId="9" applyFont="1" applyBorder="1" applyAlignment="1">
      <alignment horizontal="left" vertical="center" wrapText="1"/>
    </xf>
    <xf numFmtId="0" fontId="3" fillId="0" borderId="0" xfId="9" applyFont="1" applyAlignment="1">
      <alignment horizontal="left" vertical="center" wrapText="1"/>
    </xf>
    <xf numFmtId="0" fontId="3" fillId="0" borderId="34" xfId="9" applyFont="1" applyBorder="1" applyAlignment="1">
      <alignment horizontal="center" vertical="center" wrapText="1"/>
    </xf>
    <xf numFmtId="14" fontId="1" fillId="0" borderId="3" xfId="17" applyNumberFormat="1" applyBorder="1"/>
    <xf numFmtId="49" fontId="12" fillId="2" borderId="73" xfId="13" applyNumberFormat="1" applyFont="1" applyFill="1" applyBorder="1" applyAlignment="1">
      <alignment horizontal="center" vertical="center"/>
    </xf>
    <xf numFmtId="49" fontId="12" fillId="2" borderId="0" xfId="13" applyNumberFormat="1" applyFont="1" applyFill="1" applyAlignment="1">
      <alignment horizontal="center" vertical="center"/>
    </xf>
    <xf numFmtId="49" fontId="12" fillId="2" borderId="74" xfId="13" applyNumberFormat="1" applyFont="1" applyFill="1" applyBorder="1" applyAlignment="1">
      <alignment horizontal="center" vertical="center"/>
    </xf>
    <xf numFmtId="0" fontId="12" fillId="2" borderId="0" xfId="13" applyFont="1" applyFill="1" applyAlignment="1">
      <alignment horizontal="center" vertical="center"/>
    </xf>
    <xf numFmtId="0" fontId="12" fillId="2" borderId="74" xfId="13" applyFont="1" applyFill="1" applyBorder="1" applyAlignment="1">
      <alignment horizontal="center" vertical="center"/>
    </xf>
    <xf numFmtId="0" fontId="15" fillId="0" borderId="75" xfId="17" applyFont="1" applyBorder="1" applyAlignment="1">
      <alignment horizontal="left" vertical="center" wrapText="1"/>
    </xf>
    <xf numFmtId="0" fontId="15" fillId="0" borderId="26" xfId="17" applyFont="1" applyBorder="1" applyAlignment="1">
      <alignment horizontal="left" vertical="center" wrapText="1"/>
    </xf>
    <xf numFmtId="0" fontId="15" fillId="0" borderId="13" xfId="17" applyFont="1" applyBorder="1" applyAlignment="1">
      <alignment horizontal="left" vertical="center" wrapText="1"/>
    </xf>
    <xf numFmtId="0" fontId="15" fillId="0" borderId="75" xfId="17" applyFont="1" applyBorder="1" applyAlignment="1">
      <alignment vertical="center" wrapText="1"/>
    </xf>
    <xf numFmtId="0" fontId="20" fillId="0" borderId="26" xfId="17" applyFont="1" applyBorder="1" applyAlignment="1">
      <alignment vertical="center"/>
    </xf>
    <xf numFmtId="0" fontId="1" fillId="0" borderId="0" xfId="17" applyAlignment="1">
      <alignment horizontal="right" vertical="center"/>
    </xf>
    <xf numFmtId="0" fontId="1" fillId="0" borderId="2" xfId="9" applyBorder="1" applyAlignment="1">
      <alignment horizontal="left" vertical="center" wrapText="1"/>
    </xf>
    <xf numFmtId="0" fontId="40" fillId="2" borderId="0" xfId="8" applyFont="1" applyFill="1" applyAlignment="1">
      <alignment horizontal="center" vertical="center"/>
    </xf>
    <xf numFmtId="0" fontId="46" fillId="6" borderId="0" xfId="9" applyFont="1" applyFill="1" applyAlignment="1">
      <alignment horizontal="center" vertical="center"/>
    </xf>
    <xf numFmtId="0" fontId="8" fillId="0" borderId="0" xfId="8" applyFont="1" applyAlignment="1">
      <alignment horizontal="left" vertical="center" wrapText="1"/>
    </xf>
    <xf numFmtId="14" fontId="8" fillId="0" borderId="15" xfId="8" applyNumberFormat="1" applyFont="1" applyBorder="1" applyAlignment="1">
      <alignment horizontal="center" vertical="center"/>
    </xf>
    <xf numFmtId="1" fontId="25" fillId="6" borderId="42" xfId="8" applyNumberFormat="1" applyFont="1" applyFill="1" applyBorder="1" applyAlignment="1">
      <alignment horizontal="center" vertical="center" wrapText="1"/>
    </xf>
    <xf numFmtId="1" fontId="25" fillId="6" borderId="43" xfId="8" applyNumberFormat="1" applyFont="1" applyFill="1" applyBorder="1" applyAlignment="1">
      <alignment horizontal="center" vertical="center" wrapText="1"/>
    </xf>
    <xf numFmtId="44" fontId="25" fillId="6" borderId="16" xfId="3" applyFont="1" applyFill="1" applyBorder="1" applyAlignment="1">
      <alignment horizontal="center" vertical="center" wrapText="1"/>
    </xf>
    <xf numFmtId="0" fontId="12" fillId="9" borderId="7" xfId="8" applyFont="1" applyFill="1" applyBorder="1" applyAlignment="1">
      <alignment horizontal="center"/>
    </xf>
    <xf numFmtId="0" fontId="43" fillId="0" borderId="68" xfId="8" applyFont="1" applyBorder="1" applyAlignment="1">
      <alignment horizontal="center" vertical="top" wrapText="1"/>
    </xf>
    <xf numFmtId="0" fontId="12" fillId="9" borderId="7" xfId="8" applyFont="1" applyFill="1" applyBorder="1" applyAlignment="1">
      <alignment horizontal="center" wrapText="1"/>
    </xf>
    <xf numFmtId="0" fontId="12" fillId="0" borderId="0" xfId="50" applyFont="1" applyAlignment="1">
      <alignment horizontal="center"/>
    </xf>
    <xf numFmtId="0" fontId="3" fillId="0" borderId="0" xfId="50" applyFont="1" applyAlignment="1">
      <alignment horizontal="center"/>
    </xf>
    <xf numFmtId="2" fontId="8" fillId="23" borderId="94" xfId="50" applyNumberFormat="1" applyFont="1" applyFill="1" applyBorder="1" applyAlignment="1">
      <alignment horizontal="center" vertical="center"/>
    </xf>
    <xf numFmtId="2" fontId="8" fillId="9" borderId="94" xfId="50" applyNumberFormat="1" applyFont="1" applyFill="1" applyBorder="1" applyAlignment="1">
      <alignment horizontal="center" wrapText="1"/>
    </xf>
    <xf numFmtId="0" fontId="22" fillId="0" borderId="25" xfId="8" applyFont="1" applyBorder="1" applyAlignment="1">
      <alignment horizontal="center"/>
    </xf>
    <xf numFmtId="0" fontId="22" fillId="0" borderId="26" xfId="8" applyFont="1" applyBorder="1" applyAlignment="1">
      <alignment horizontal="center"/>
    </xf>
    <xf numFmtId="0" fontId="22" fillId="0" borderId="13" xfId="8" applyFont="1" applyBorder="1" applyAlignment="1">
      <alignment horizontal="center"/>
    </xf>
    <xf numFmtId="0" fontId="12" fillId="0" borderId="0" xfId="8" applyFont="1" applyAlignment="1">
      <alignment horizontal="center"/>
    </xf>
    <xf numFmtId="0" fontId="3" fillId="0" borderId="0" xfId="8" applyFont="1" applyAlignment="1">
      <alignment horizontal="center"/>
    </xf>
    <xf numFmtId="0" fontId="3" fillId="0" borderId="0" xfId="8" applyFont="1" applyAlignment="1">
      <alignment horizontal="left"/>
    </xf>
    <xf numFmtId="0" fontId="12" fillId="0" borderId="0" xfId="8" applyFont="1" applyAlignment="1">
      <alignment horizontal="left"/>
    </xf>
    <xf numFmtId="0" fontId="7" fillId="28" borderId="0" xfId="8" applyFont="1" applyFill="1" applyAlignment="1">
      <alignment horizontal="center"/>
    </xf>
  </cellXfs>
  <cellStyles count="137">
    <cellStyle name="20% - Akzent1" xfId="31" xr:uid="{00000000-0005-0000-0000-000000000000}"/>
    <cellStyle name="20% - Akzent2" xfId="32" xr:uid="{00000000-0005-0000-0000-000001000000}"/>
    <cellStyle name="20% - Akzent3" xfId="33" xr:uid="{00000000-0005-0000-0000-000002000000}"/>
    <cellStyle name="20% - Akzent4" xfId="34" xr:uid="{00000000-0005-0000-0000-000003000000}"/>
    <cellStyle name="20% - Akzent5" xfId="35" xr:uid="{00000000-0005-0000-0000-000004000000}"/>
    <cellStyle name="20% - Akzent6" xfId="36" xr:uid="{00000000-0005-0000-0000-000005000000}"/>
    <cellStyle name="40% - Akzent1" xfId="37" xr:uid="{00000000-0005-0000-0000-000006000000}"/>
    <cellStyle name="40% - Akzent2" xfId="38" xr:uid="{00000000-0005-0000-0000-000007000000}"/>
    <cellStyle name="40% - Akzent3" xfId="39" xr:uid="{00000000-0005-0000-0000-000008000000}"/>
    <cellStyle name="40% - Akzent4" xfId="40" xr:uid="{00000000-0005-0000-0000-000009000000}"/>
    <cellStyle name="40% - Akzent5" xfId="41" xr:uid="{00000000-0005-0000-0000-00000A000000}"/>
    <cellStyle name="40% - Akzent6" xfId="42" xr:uid="{00000000-0005-0000-0000-00000B000000}"/>
    <cellStyle name="60% - Akzent1" xfId="43" xr:uid="{00000000-0005-0000-0000-00000C000000}"/>
    <cellStyle name="60% - Akzent2" xfId="44" xr:uid="{00000000-0005-0000-0000-00000D000000}"/>
    <cellStyle name="60% - Akzent3" xfId="45" xr:uid="{00000000-0005-0000-0000-00000E000000}"/>
    <cellStyle name="60% - Akzent4" xfId="46" xr:uid="{00000000-0005-0000-0000-00000F000000}"/>
    <cellStyle name="60% - Akzent5" xfId="47" xr:uid="{00000000-0005-0000-0000-000010000000}"/>
    <cellStyle name="60% - Akzent6" xfId="48" xr:uid="{00000000-0005-0000-0000-000011000000}"/>
    <cellStyle name="Euro" xfId="1" xr:uid="{00000000-0005-0000-0000-000012000000}"/>
    <cellStyle name="Euro 2" xfId="2" xr:uid="{00000000-0005-0000-0000-000013000000}"/>
    <cellStyle name="Euro 2 2" xfId="3" xr:uid="{00000000-0005-0000-0000-000014000000}"/>
    <cellStyle name="Euro 2 2 2" xfId="60" xr:uid="{CF3A4AE8-0843-4DCB-8F44-44AD9B506F34}"/>
    <cellStyle name="Euro 2 2 2 2" xfId="79" xr:uid="{CF3A4AE8-0843-4DCB-8F44-44AD9B506F34}"/>
    <cellStyle name="Euro 2 2 2 2 2" xfId="126" xr:uid="{CF3A4AE8-0843-4DCB-8F44-44AD9B506F34}"/>
    <cellStyle name="Euro 2 2 2 3" xfId="107" xr:uid="{CF3A4AE8-0843-4DCB-8F44-44AD9B506F34}"/>
    <cellStyle name="Euro 2 2 3" xfId="69" xr:uid="{00000000-0005-0000-0000-000014000000}"/>
    <cellStyle name="Euro 2 2 3 2" xfId="116" xr:uid="{00000000-0005-0000-0000-000014000000}"/>
    <cellStyle name="Euro 2 2 4" xfId="94" xr:uid="{00000000-0005-0000-0000-000002000000}"/>
    <cellStyle name="Euro 2 2 4 2" xfId="136" xr:uid="{00000000-0005-0000-0000-000002000000}"/>
    <cellStyle name="Euro 2 2 5" xfId="97" xr:uid="{00000000-0005-0000-0000-000014000000}"/>
    <cellStyle name="Euro 2 3" xfId="59" xr:uid="{3B5FD59F-CFBF-45F7-B3EF-580721721B53}"/>
    <cellStyle name="Euro 2 3 2" xfId="78" xr:uid="{3B5FD59F-CFBF-45F7-B3EF-580721721B53}"/>
    <cellStyle name="Euro 2 3 2 2" xfId="125" xr:uid="{3B5FD59F-CFBF-45F7-B3EF-580721721B53}"/>
    <cellStyle name="Euro 2 3 3" xfId="106" xr:uid="{3B5FD59F-CFBF-45F7-B3EF-580721721B53}"/>
    <cellStyle name="Euro 2 4" xfId="68" xr:uid="{00000000-0005-0000-0000-000013000000}"/>
    <cellStyle name="Euro 2 4 2" xfId="115" xr:uid="{00000000-0005-0000-0000-000013000000}"/>
    <cellStyle name="Euro 2 5" xfId="88" xr:uid="{00000000-0005-0000-0000-000001000000}"/>
    <cellStyle name="Euro 2 5 2" xfId="134" xr:uid="{00000000-0005-0000-0000-000001000000}"/>
    <cellStyle name="Euro 2 6" xfId="96" xr:uid="{00000000-0005-0000-0000-000013000000}"/>
    <cellStyle name="Euro 3" xfId="4" xr:uid="{00000000-0005-0000-0000-000015000000}"/>
    <cellStyle name="Euro 3 2" xfId="61" xr:uid="{4D493CB9-17AA-4B04-BBA4-9EDAADAE51C9}"/>
    <cellStyle name="Euro 3 2 2" xfId="80" xr:uid="{4D493CB9-17AA-4B04-BBA4-9EDAADAE51C9}"/>
    <cellStyle name="Euro 3 2 2 2" xfId="127" xr:uid="{4D493CB9-17AA-4B04-BBA4-9EDAADAE51C9}"/>
    <cellStyle name="Euro 3 2 3" xfId="108" xr:uid="{4D493CB9-17AA-4B04-BBA4-9EDAADAE51C9}"/>
    <cellStyle name="Euro 3 3" xfId="70" xr:uid="{00000000-0005-0000-0000-000015000000}"/>
    <cellStyle name="Euro 3 3 2" xfId="117" xr:uid="{00000000-0005-0000-0000-000015000000}"/>
    <cellStyle name="Euro 3 4" xfId="93" xr:uid="{00000000-0005-0000-0000-000003000000}"/>
    <cellStyle name="Euro 3 4 2" xfId="135" xr:uid="{00000000-0005-0000-0000-000003000000}"/>
    <cellStyle name="Euro 3 5" xfId="98" xr:uid="{00000000-0005-0000-0000-000015000000}"/>
    <cellStyle name="Euro 4" xfId="30" xr:uid="{00000000-0005-0000-0000-000016000000}"/>
    <cellStyle name="Euro 5" xfId="58" xr:uid="{858AF294-9B10-4372-886D-61662B61083E}"/>
    <cellStyle name="Euro 5 2" xfId="77" xr:uid="{858AF294-9B10-4372-886D-61662B61083E}"/>
    <cellStyle name="Euro 5 2 2" xfId="124" xr:uid="{858AF294-9B10-4372-886D-61662B61083E}"/>
    <cellStyle name="Euro 5 3" xfId="105" xr:uid="{858AF294-9B10-4372-886D-61662B61083E}"/>
    <cellStyle name="Euro 6" xfId="67" xr:uid="{00000000-0005-0000-0000-000012000000}"/>
    <cellStyle name="Euro 6 2" xfId="114" xr:uid="{00000000-0005-0000-0000-000012000000}"/>
    <cellStyle name="Euro 7" xfId="86" xr:uid="{00000000-0005-0000-0000-000000000000}"/>
    <cellStyle name="Euro 7 2" xfId="133" xr:uid="{00000000-0005-0000-0000-000000000000}"/>
    <cellStyle name="Euro 8" xfId="95" xr:uid="{00000000-0005-0000-0000-000012000000}"/>
    <cellStyle name="Euro_Preis_u Leistungsermittlung_JobaTest" xfId="5" xr:uid="{00000000-0005-0000-0000-000017000000}"/>
    <cellStyle name="Komma 2" xfId="16" xr:uid="{00000000-0005-0000-0000-000018000000}"/>
    <cellStyle name="Komma 2 2" xfId="73" xr:uid="{00000000-0005-0000-0000-000018000000}"/>
    <cellStyle name="Komma 2 2 2" xfId="120" xr:uid="{00000000-0005-0000-0000-000018000000}"/>
    <cellStyle name="Komma 2 3" xfId="101" xr:uid="{00000000-0005-0000-0000-000018000000}"/>
    <cellStyle name="Prozent" xfId="51" builtinId="5"/>
    <cellStyle name="Prozent 2" xfId="6" xr:uid="{00000000-0005-0000-0000-000019000000}"/>
    <cellStyle name="Prozent 2 2" xfId="20" xr:uid="{00000000-0005-0000-0000-00001A000000}"/>
    <cellStyle name="Prozent 2 3" xfId="18" xr:uid="{00000000-0005-0000-0000-00001B000000}"/>
    <cellStyle name="Prozent 2 9" xfId="89" xr:uid="{00000000-0005-0000-0000-000004000000}"/>
    <cellStyle name="Prozent 3" xfId="7" xr:uid="{00000000-0005-0000-0000-00001C000000}"/>
    <cellStyle name="Prozent 4" xfId="21" xr:uid="{00000000-0005-0000-0000-00001D000000}"/>
    <cellStyle name="Prozent 5" xfId="22" xr:uid="{00000000-0005-0000-0000-00001E000000}"/>
    <cellStyle name="Prozent 5 2" xfId="57" xr:uid="{096B3BE3-DBD8-4E6B-91A5-545B4E5F27B6}"/>
    <cellStyle name="Prozent 6" xfId="54" xr:uid="{4A4A888B-3251-4BD0-ABB7-F697B8EA1282}"/>
    <cellStyle name="Prozent 9" xfId="90" xr:uid="{00000000-0005-0000-0000-000005000000}"/>
    <cellStyle name="Standard" xfId="0" builtinId="0"/>
    <cellStyle name="Standard 10" xfId="87" xr:uid="{00000000-0005-0000-0000-000001000000}"/>
    <cellStyle name="Standard 2" xfId="8" xr:uid="{00000000-0005-0000-0000-000020000000}"/>
    <cellStyle name="Standard 2 10" xfId="91" xr:uid="{00000000-0005-0000-0000-000009000000}"/>
    <cellStyle name="Standard 2 2" xfId="9" xr:uid="{00000000-0005-0000-0000-000021000000}"/>
    <cellStyle name="Standard 2 2 2" xfId="50" xr:uid="{3FDA3C4A-04A5-4583-A795-F010751148EA}"/>
    <cellStyle name="Standard 2 2 2 2 2" xfId="53" xr:uid="{94F799D8-2102-4CA7-A721-62E5897C81A0}"/>
    <cellStyle name="Standard 2 2 2 3" xfId="52" xr:uid="{6100C90E-2A6E-40FD-AD83-FFC302545FED}"/>
    <cellStyle name="Standard 2 3" xfId="17" xr:uid="{00000000-0005-0000-0000-000022000000}"/>
    <cellStyle name="Standard 2 4" xfId="23" xr:uid="{00000000-0005-0000-0000-000023000000}"/>
    <cellStyle name="Standard 2 9" xfId="92" xr:uid="{00000000-0005-0000-0000-00000A000000}"/>
    <cellStyle name="Standard 2_12_08_27_Anlage 05_LV und Kalkulationen Frankfurt 120328" xfId="29" xr:uid="{00000000-0005-0000-0000-000024000000}"/>
    <cellStyle name="Standard 3" xfId="10" xr:uid="{00000000-0005-0000-0000-000025000000}"/>
    <cellStyle name="Standard 3 2" xfId="11" xr:uid="{00000000-0005-0000-0000-000026000000}"/>
    <cellStyle name="Standard 4" xfId="12" xr:uid="{00000000-0005-0000-0000-000027000000}"/>
    <cellStyle name="Standard 5" xfId="24" xr:uid="{00000000-0005-0000-0000-000028000000}"/>
    <cellStyle name="Standard 5 2" xfId="25" xr:uid="{00000000-0005-0000-0000-000029000000}"/>
    <cellStyle name="Standard 6" xfId="26" xr:uid="{00000000-0005-0000-0000-00002A000000}"/>
    <cellStyle name="Standard 7" xfId="28" xr:uid="{00000000-0005-0000-0000-00002B000000}"/>
    <cellStyle name="Standard 7 2" xfId="49" xr:uid="{00000000-0005-0000-0000-00002C000000}"/>
    <cellStyle name="Standard 7 3 2" xfId="55" xr:uid="{23C62B75-077F-47ED-8C63-528803BC85A6}"/>
    <cellStyle name="Standard_Tabelle1 2 2" xfId="13" xr:uid="{00000000-0005-0000-0000-00002D000000}"/>
    <cellStyle name="Währung" xfId="14" builtinId="4"/>
    <cellStyle name="Währung 2" xfId="15" xr:uid="{00000000-0005-0000-0000-00002F000000}"/>
    <cellStyle name="Währung 2 2" xfId="19" xr:uid="{00000000-0005-0000-0000-000030000000}"/>
    <cellStyle name="Währung 2 2 2" xfId="64" xr:uid="{2BAD9609-A6C3-4285-BAE9-B8E87CD56C15}"/>
    <cellStyle name="Währung 2 2 2 2" xfId="83" xr:uid="{2BAD9609-A6C3-4285-BAE9-B8E87CD56C15}"/>
    <cellStyle name="Währung 2 2 2 2 2" xfId="130" xr:uid="{2BAD9609-A6C3-4285-BAE9-B8E87CD56C15}"/>
    <cellStyle name="Währung 2 2 2 3" xfId="111" xr:uid="{2BAD9609-A6C3-4285-BAE9-B8E87CD56C15}"/>
    <cellStyle name="Währung 2 2 3" xfId="74" xr:uid="{00000000-0005-0000-0000-000030000000}"/>
    <cellStyle name="Währung 2 2 3 2" xfId="121" xr:uid="{00000000-0005-0000-0000-000030000000}"/>
    <cellStyle name="Währung 2 2 4" xfId="102" xr:uid="{00000000-0005-0000-0000-000030000000}"/>
    <cellStyle name="Währung 2 3" xfId="63" xr:uid="{3DCADAE9-A420-487E-A21C-2743734FF467}"/>
    <cellStyle name="Währung 2 3 2" xfId="82" xr:uid="{3DCADAE9-A420-487E-A21C-2743734FF467}"/>
    <cellStyle name="Währung 2 3 2 2" xfId="129" xr:uid="{3DCADAE9-A420-487E-A21C-2743734FF467}"/>
    <cellStyle name="Währung 2 3 3" xfId="110" xr:uid="{3DCADAE9-A420-487E-A21C-2743734FF467}"/>
    <cellStyle name="Währung 2 4" xfId="72" xr:uid="{00000000-0005-0000-0000-00002F000000}"/>
    <cellStyle name="Währung 2 4 2" xfId="119" xr:uid="{00000000-0005-0000-0000-00002F000000}"/>
    <cellStyle name="Währung 2 5" xfId="100" xr:uid="{00000000-0005-0000-0000-00002F000000}"/>
    <cellStyle name="Währung 3" xfId="27" xr:uid="{00000000-0005-0000-0000-000031000000}"/>
    <cellStyle name="Währung 3 2" xfId="65" xr:uid="{A5D1C3AC-A11C-4EB1-B89D-D055CD9DE2BE}"/>
    <cellStyle name="Währung 3 2 2" xfId="84" xr:uid="{A5D1C3AC-A11C-4EB1-B89D-D055CD9DE2BE}"/>
    <cellStyle name="Währung 3 2 2 2" xfId="131" xr:uid="{A5D1C3AC-A11C-4EB1-B89D-D055CD9DE2BE}"/>
    <cellStyle name="Währung 3 2 3" xfId="112" xr:uid="{A5D1C3AC-A11C-4EB1-B89D-D055CD9DE2BE}"/>
    <cellStyle name="Währung 3 3" xfId="75" xr:uid="{00000000-0005-0000-0000-000031000000}"/>
    <cellStyle name="Währung 3 3 2" xfId="122" xr:uid="{00000000-0005-0000-0000-000031000000}"/>
    <cellStyle name="Währung 3 4" xfId="56" xr:uid="{8B6C04BC-9B91-487E-95B2-BCF2809FAA85}"/>
    <cellStyle name="Währung 3 4 2" xfId="66" xr:uid="{C6BFF4B7-783C-4A45-9078-4D6A172B3A05}"/>
    <cellStyle name="Währung 3 4 2 2" xfId="85" xr:uid="{C6BFF4B7-783C-4A45-9078-4D6A172B3A05}"/>
    <cellStyle name="Währung 3 4 2 2 2" xfId="132" xr:uid="{C6BFF4B7-783C-4A45-9078-4D6A172B3A05}"/>
    <cellStyle name="Währung 3 4 2 3" xfId="113" xr:uid="{C6BFF4B7-783C-4A45-9078-4D6A172B3A05}"/>
    <cellStyle name="Währung 3 4 3" xfId="76" xr:uid="{8B6C04BC-9B91-487E-95B2-BCF2809FAA85}"/>
    <cellStyle name="Währung 3 4 3 2" xfId="123" xr:uid="{8B6C04BC-9B91-487E-95B2-BCF2809FAA85}"/>
    <cellStyle name="Währung 3 4 4" xfId="104" xr:uid="{8B6C04BC-9B91-487E-95B2-BCF2809FAA85}"/>
    <cellStyle name="Währung 3 5" xfId="103" xr:uid="{00000000-0005-0000-0000-000031000000}"/>
    <cellStyle name="Währung 4" xfId="62" xr:uid="{1005A9BF-1006-483C-9A4B-9AC832E08C57}"/>
    <cellStyle name="Währung 4 2" xfId="81" xr:uid="{1005A9BF-1006-483C-9A4B-9AC832E08C57}"/>
    <cellStyle name="Währung 4 2 2" xfId="128" xr:uid="{1005A9BF-1006-483C-9A4B-9AC832E08C57}"/>
    <cellStyle name="Währung 4 3" xfId="109" xr:uid="{1005A9BF-1006-483C-9A4B-9AC832E08C57}"/>
    <cellStyle name="Währung 5" xfId="71" xr:uid="{00000000-0005-0000-0000-000079000000}"/>
    <cellStyle name="Währung 5 2" xfId="118" xr:uid="{00000000-0005-0000-0000-000079000000}"/>
    <cellStyle name="Währung 6" xfId="99" xr:uid="{00000000-0005-0000-0000-0000A2000000}"/>
  </cellStyles>
  <dxfs count="6">
    <dxf>
      <font>
        <color rgb="FF006100"/>
      </font>
      <fill>
        <patternFill>
          <bgColor rgb="FFC6EFCE"/>
        </patternFill>
      </fill>
    </dxf>
    <dxf>
      <fill>
        <patternFill>
          <bgColor theme="0" tint="-0.34998626667073579"/>
        </patternFill>
      </fill>
    </dxf>
    <dxf>
      <fill>
        <patternFill>
          <bgColor theme="0" tint="-0.14996795556505021"/>
        </patternFill>
      </fill>
    </dxf>
    <dxf>
      <font>
        <color rgb="FF006100"/>
      </font>
      <fill>
        <patternFill>
          <bgColor rgb="FFC6EFCE"/>
        </patternFill>
      </fill>
    </dxf>
    <dxf>
      <fill>
        <patternFill>
          <bgColor theme="0" tint="-0.34998626667073579"/>
        </patternFill>
      </fill>
    </dxf>
    <dxf>
      <fill>
        <patternFill>
          <bgColor theme="0" tint="-0.14996795556505021"/>
        </patternFill>
      </fill>
    </dxf>
  </dxfs>
  <tableStyles count="0" defaultTableStyle="TableStyleMedium9" defaultPivotStyle="PivotStyleLight16"/>
  <colors>
    <mruColors>
      <color rgb="FFFFFF99"/>
      <color rgb="FF77777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E16"/>
  <sheetViews>
    <sheetView showGridLines="0" tabSelected="1" zoomScaleNormal="100" zoomScaleSheetLayoutView="80" workbookViewId="0">
      <selection activeCell="A3" sqref="A3"/>
    </sheetView>
  </sheetViews>
  <sheetFormatPr baseColWidth="10" defaultColWidth="11.44140625" defaultRowHeight="15" x14ac:dyDescent="0.25"/>
  <cols>
    <col min="1" max="1" width="10.33203125" style="2" bestFit="1" customWidth="1"/>
    <col min="2" max="2" width="30.6640625" style="2" bestFit="1" customWidth="1"/>
    <col min="3" max="3" width="11.44140625" style="2" customWidth="1"/>
    <col min="4" max="4" width="10.33203125" style="2" bestFit="1" customWidth="1"/>
    <col min="5" max="5" width="33.88671875" style="2" customWidth="1"/>
    <col min="6" max="16384" width="11.44140625" style="1"/>
  </cols>
  <sheetData>
    <row r="1" spans="1:5" ht="30" customHeight="1" x14ac:dyDescent="0.25">
      <c r="A1" s="582" t="s">
        <v>96</v>
      </c>
      <c r="B1" s="582"/>
      <c r="C1" s="582"/>
      <c r="D1" s="582"/>
      <c r="E1" s="582"/>
    </row>
    <row r="2" spans="1:5" x14ac:dyDescent="0.25">
      <c r="A2" s="2" t="s">
        <v>0</v>
      </c>
      <c r="B2" s="2" t="s">
        <v>0</v>
      </c>
      <c r="C2" s="2" t="s">
        <v>0</v>
      </c>
    </row>
    <row r="3" spans="1:5" ht="30.75" customHeight="1" x14ac:dyDescent="0.25">
      <c r="A3" s="2" t="s">
        <v>0</v>
      </c>
      <c r="B3" s="2" t="s">
        <v>0</v>
      </c>
      <c r="D3" s="2" t="s">
        <v>1</v>
      </c>
      <c r="E3" s="3"/>
    </row>
    <row r="4" spans="1:5" x14ac:dyDescent="0.25">
      <c r="A4" s="2" t="s">
        <v>0</v>
      </c>
      <c r="B4" s="2" t="s">
        <v>0</v>
      </c>
    </row>
    <row r="5" spans="1:5" ht="57" customHeight="1" x14ac:dyDescent="0.25">
      <c r="A5" s="2" t="s">
        <v>2</v>
      </c>
      <c r="B5" s="157" t="s">
        <v>351</v>
      </c>
      <c r="D5" s="4" t="s">
        <v>3</v>
      </c>
      <c r="E5" s="553"/>
    </row>
    <row r="6" spans="1:5" x14ac:dyDescent="0.25">
      <c r="E6" s="5" t="s">
        <v>0</v>
      </c>
    </row>
    <row r="7" spans="1:5" x14ac:dyDescent="0.25">
      <c r="D7" s="2" t="s">
        <v>0</v>
      </c>
      <c r="E7" s="2" t="s">
        <v>0</v>
      </c>
    </row>
    <row r="8" spans="1:5" ht="30.75" customHeight="1" x14ac:dyDescent="0.25">
      <c r="A8" s="6" t="s">
        <v>4</v>
      </c>
      <c r="B8" s="584" t="s">
        <v>751</v>
      </c>
      <c r="C8" s="2" t="s">
        <v>0</v>
      </c>
      <c r="E8" s="2" t="s">
        <v>0</v>
      </c>
    </row>
    <row r="9" spans="1:5" x14ac:dyDescent="0.25">
      <c r="B9" s="584"/>
      <c r="D9" s="2" t="s">
        <v>0</v>
      </c>
      <c r="E9" s="2" t="s">
        <v>0</v>
      </c>
    </row>
    <row r="10" spans="1:5" ht="107.4" customHeight="1" x14ac:dyDescent="0.25">
      <c r="A10" s="585" t="s">
        <v>843</v>
      </c>
      <c r="B10" s="585"/>
      <c r="C10" s="585"/>
      <c r="D10" s="585"/>
      <c r="E10" s="585"/>
    </row>
    <row r="12" spans="1:5" x14ac:dyDescent="0.25">
      <c r="A12" s="2" t="s">
        <v>272</v>
      </c>
    </row>
    <row r="14" spans="1:5" ht="37.5" customHeight="1" x14ac:dyDescent="0.25">
      <c r="A14" s="583" t="s">
        <v>329</v>
      </c>
      <c r="B14" s="583"/>
      <c r="C14" s="583"/>
      <c r="D14" s="583"/>
      <c r="E14" s="583"/>
    </row>
    <row r="15" spans="1:5" x14ac:dyDescent="0.25">
      <c r="A15" s="7"/>
      <c r="B15" s="7"/>
      <c r="C15" s="7"/>
      <c r="D15" s="7"/>
      <c r="E15" s="7"/>
    </row>
    <row r="16" spans="1:5" x14ac:dyDescent="0.25">
      <c r="B16" s="2" t="s">
        <v>0</v>
      </c>
    </row>
  </sheetData>
  <sheetProtection selectLockedCells="1"/>
  <mergeCells count="4">
    <mergeCell ref="A1:E1"/>
    <mergeCell ref="A14:E14"/>
    <mergeCell ref="B8:B9"/>
    <mergeCell ref="A10:E10"/>
  </mergeCells>
  <pageMargins left="0.70866141732283472" right="0.48" top="0.61875000000000002" bottom="0.78740157480314965" header="0.31496062992125984" footer="0.31496062992125984"/>
  <pageSetup paperSize="9" scale="90" orientation="portrait" horizontalDpi="4294967293" verticalDpi="300" r:id="rId1"/>
  <headerFooter>
    <oddHeader>&amp;CAusschreibung Reinigung Gemeinde Oberhaching 2026</oddHeader>
    <oddFooter>Seite &amp;P von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D2BD9-0CE4-49B6-A41F-37B118A0B4F0}">
  <sheetPr codeName="Tabelle10"/>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 style="9" customWidth="1"/>
    <col min="6" max="6" width="13.21875" style="9" customWidth="1"/>
    <col min="7" max="7" width="1.21875" style="9" customWidth="1"/>
    <col min="8" max="8" width="10.44140625" style="9" customWidth="1"/>
    <col min="9" max="9" width="14.21875" style="9" customWidth="1"/>
    <col min="10" max="10" width="1.33203125" style="9" customWidth="1"/>
    <col min="11" max="11" width="13.21875" style="9" customWidth="1"/>
    <col min="12" max="12" width="1.109375" style="9" customWidth="1"/>
    <col min="13" max="13" width="10.44140625" style="9" customWidth="1"/>
    <col min="14" max="14" width="13.44140625" style="9" customWidth="1"/>
    <col min="15" max="15" width="1.109375" style="9" customWidth="1"/>
    <col min="16" max="16" width="13.21875" style="9" customWidth="1"/>
    <col min="17" max="17" width="1"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20" t="s">
        <v>470</v>
      </c>
      <c r="B1" s="621"/>
      <c r="C1" s="621"/>
      <c r="D1" s="621"/>
      <c r="E1" s="621"/>
      <c r="F1" s="621"/>
      <c r="G1" s="621"/>
      <c r="H1" s="621"/>
      <c r="I1" s="621"/>
      <c r="J1" s="621"/>
      <c r="K1" s="621"/>
      <c r="L1" s="621"/>
      <c r="M1" s="621"/>
      <c r="N1" s="621"/>
      <c r="O1" s="621"/>
      <c r="P1" s="621"/>
      <c r="Q1" s="622"/>
    </row>
    <row r="2" spans="1:20" ht="13.8" x14ac:dyDescent="0.25">
      <c r="A2" s="373"/>
      <c r="B2" s="198"/>
      <c r="C2" s="198"/>
      <c r="D2" s="199"/>
      <c r="E2" s="200"/>
      <c r="F2" s="200"/>
      <c r="G2" s="198"/>
      <c r="H2" s="198"/>
      <c r="I2" s="199"/>
      <c r="J2" s="200"/>
      <c r="K2" s="200"/>
      <c r="L2" s="198"/>
      <c r="M2" s="198"/>
      <c r="N2" s="199"/>
      <c r="O2" s="200"/>
      <c r="P2" s="200"/>
      <c r="Q2" s="374"/>
    </row>
    <row r="3" spans="1:20" ht="15.6" x14ac:dyDescent="0.25">
      <c r="A3" s="375"/>
      <c r="B3" s="376"/>
      <c r="C3" s="201" t="s">
        <v>330</v>
      </c>
      <c r="D3" s="201"/>
      <c r="E3" s="201"/>
      <c r="F3" s="201"/>
      <c r="G3" s="202"/>
      <c r="H3" s="623" t="s">
        <v>331</v>
      </c>
      <c r="I3" s="623"/>
      <c r="J3" s="623"/>
      <c r="K3" s="623"/>
      <c r="L3" s="202"/>
      <c r="M3" s="623" t="s">
        <v>332</v>
      </c>
      <c r="N3" s="623"/>
      <c r="O3" s="623"/>
      <c r="P3" s="623"/>
      <c r="Q3" s="624"/>
      <c r="R3" s="377"/>
      <c r="S3" s="377"/>
      <c r="T3" s="377"/>
    </row>
    <row r="4" spans="1:20" ht="16.350000000000001" customHeight="1" x14ac:dyDescent="0.25">
      <c r="A4" s="378"/>
      <c r="B4" s="202"/>
      <c r="C4" s="202"/>
      <c r="D4" s="379" t="s">
        <v>333</v>
      </c>
      <c r="E4" s="380"/>
      <c r="F4" s="380" t="s">
        <v>334</v>
      </c>
      <c r="G4" s="202"/>
      <c r="H4" s="202"/>
      <c r="I4" s="379" t="s">
        <v>333</v>
      </c>
      <c r="J4" s="380"/>
      <c r="K4" s="380" t="s">
        <v>334</v>
      </c>
      <c r="L4" s="202"/>
      <c r="M4" s="202"/>
      <c r="N4" s="379" t="s">
        <v>333</v>
      </c>
      <c r="O4" s="380"/>
      <c r="P4" s="380" t="s">
        <v>334</v>
      </c>
      <c r="Q4" s="381"/>
      <c r="R4" s="377"/>
    </row>
    <row r="5" spans="1:20" ht="17.55" customHeight="1" x14ac:dyDescent="0.25">
      <c r="A5" s="382" t="s">
        <v>111</v>
      </c>
      <c r="B5" s="204"/>
      <c r="C5" s="204"/>
      <c r="D5" s="205">
        <v>1</v>
      </c>
      <c r="E5" s="206"/>
      <c r="F5" s="310"/>
      <c r="G5" s="202"/>
      <c r="H5" s="204"/>
      <c r="I5" s="205">
        <v>1</v>
      </c>
      <c r="J5" s="206"/>
      <c r="K5" s="310"/>
      <c r="L5" s="202"/>
      <c r="M5" s="204"/>
      <c r="N5" s="205">
        <v>1</v>
      </c>
      <c r="O5" s="206"/>
      <c r="P5" s="310"/>
      <c r="Q5" s="381"/>
    </row>
    <row r="6" spans="1:20" ht="31.5" customHeight="1" x14ac:dyDescent="0.25">
      <c r="A6" s="382"/>
      <c r="B6" s="204"/>
      <c r="C6" s="551" t="s">
        <v>335</v>
      </c>
      <c r="D6" s="213"/>
      <c r="E6" s="208"/>
      <c r="F6" s="81"/>
      <c r="G6" s="202"/>
      <c r="H6" s="551" t="s">
        <v>336</v>
      </c>
      <c r="I6" s="213"/>
      <c r="J6" s="208"/>
      <c r="K6" s="81"/>
      <c r="L6" s="202"/>
      <c r="M6" s="551" t="s">
        <v>337</v>
      </c>
      <c r="N6" s="213"/>
      <c r="O6" s="208"/>
      <c r="P6" s="81"/>
      <c r="Q6" s="381"/>
    </row>
    <row r="7" spans="1:20" ht="19.5" customHeight="1" x14ac:dyDescent="0.25">
      <c r="A7" s="382"/>
      <c r="B7" s="204"/>
      <c r="C7" s="229" t="s">
        <v>338</v>
      </c>
      <c r="D7" s="383">
        <f>'Preisblatt Los 3'!$D$65*'SVS UHR'!D6*'SVS UHR'!F5</f>
        <v>0</v>
      </c>
      <c r="E7" s="207"/>
      <c r="F7" s="208"/>
      <c r="G7" s="81"/>
      <c r="H7" s="202"/>
      <c r="I7" s="383">
        <f>'Preisblatt Los 3'!$D$65*'SVS UHR'!I6*'SVS UHR'!K5</f>
        <v>0</v>
      </c>
      <c r="J7" s="204"/>
      <c r="K7" s="204"/>
      <c r="L7" s="204"/>
      <c r="M7" s="204"/>
      <c r="N7" s="383">
        <f>'Preisblatt Los 3'!$D$65*'SVS UHR'!N6*'SVS UHR'!P5</f>
        <v>0</v>
      </c>
      <c r="O7" s="204"/>
      <c r="P7" s="81"/>
      <c r="Q7" s="381"/>
    </row>
    <row r="8" spans="1:20" ht="11.25" customHeight="1" x14ac:dyDescent="0.25">
      <c r="A8" s="382"/>
      <c r="B8" s="204"/>
      <c r="C8" s="204"/>
      <c r="D8" s="204"/>
      <c r="E8" s="204"/>
      <c r="F8" s="204"/>
      <c r="G8" s="204"/>
      <c r="H8" s="204"/>
      <c r="I8" s="204"/>
      <c r="J8" s="204"/>
      <c r="K8" s="204"/>
      <c r="L8" s="204"/>
      <c r="M8" s="204"/>
      <c r="N8" s="204"/>
      <c r="O8" s="204"/>
      <c r="P8" s="81"/>
      <c r="Q8" s="381"/>
    </row>
    <row r="9" spans="1:20" ht="13.8" x14ac:dyDescent="0.25">
      <c r="A9" s="382" t="s">
        <v>112</v>
      </c>
      <c r="B9" s="204"/>
      <c r="C9" s="209"/>
      <c r="D9" s="207"/>
      <c r="E9" s="210"/>
      <c r="F9" s="82"/>
      <c r="G9" s="202"/>
      <c r="H9" s="209"/>
      <c r="I9" s="207"/>
      <c r="J9" s="210"/>
      <c r="K9" s="82"/>
      <c r="L9" s="202"/>
      <c r="M9" s="209"/>
      <c r="N9" s="207"/>
      <c r="O9" s="210"/>
      <c r="P9" s="82"/>
      <c r="Q9" s="381"/>
    </row>
    <row r="10" spans="1:20" ht="5.25" customHeight="1" x14ac:dyDescent="0.25">
      <c r="A10" s="384"/>
      <c r="B10" s="211"/>
      <c r="C10" s="211"/>
      <c r="D10" s="212"/>
      <c r="E10" s="208"/>
      <c r="F10" s="81"/>
      <c r="G10" s="202"/>
      <c r="H10" s="211"/>
      <c r="I10" s="212"/>
      <c r="J10" s="208"/>
      <c r="K10" s="81"/>
      <c r="L10" s="202"/>
      <c r="M10" s="211"/>
      <c r="N10" s="212"/>
      <c r="O10" s="208"/>
      <c r="P10" s="81"/>
      <c r="Q10" s="381"/>
    </row>
    <row r="11" spans="1:20" ht="13.8" x14ac:dyDescent="0.25">
      <c r="A11" s="384" t="s">
        <v>113</v>
      </c>
      <c r="B11" s="203"/>
      <c r="C11" s="203"/>
      <c r="D11" s="212"/>
      <c r="E11" s="208"/>
      <c r="F11" s="81"/>
      <c r="G11" s="202"/>
      <c r="H11" s="203"/>
      <c r="I11" s="212"/>
      <c r="J11" s="208"/>
      <c r="K11" s="81"/>
      <c r="L11" s="202"/>
      <c r="M11" s="203"/>
      <c r="N11" s="212"/>
      <c r="O11" s="208"/>
      <c r="P11" s="81"/>
      <c r="Q11" s="381"/>
    </row>
    <row r="12" spans="1:20" ht="15" customHeight="1" x14ac:dyDescent="0.25">
      <c r="A12" s="385" t="s">
        <v>114</v>
      </c>
      <c r="B12" s="203"/>
      <c r="C12" s="203"/>
      <c r="D12" s="213"/>
      <c r="E12" s="208"/>
      <c r="F12" s="81"/>
      <c r="G12" s="202"/>
      <c r="H12" s="203"/>
      <c r="I12" s="213"/>
      <c r="J12" s="208"/>
      <c r="K12" s="81"/>
      <c r="L12" s="202"/>
      <c r="M12" s="203"/>
      <c r="N12" s="213"/>
      <c r="O12" s="208"/>
      <c r="P12" s="81"/>
      <c r="Q12" s="381"/>
    </row>
    <row r="13" spans="1:20" ht="15" customHeight="1" x14ac:dyDescent="0.25">
      <c r="A13" s="385" t="s">
        <v>115</v>
      </c>
      <c r="B13" s="203"/>
      <c r="C13" s="203"/>
      <c r="D13" s="213"/>
      <c r="E13" s="208"/>
      <c r="F13" s="81"/>
      <c r="G13" s="202"/>
      <c r="H13" s="203"/>
      <c r="I13" s="213"/>
      <c r="J13" s="208"/>
      <c r="K13" s="81"/>
      <c r="L13" s="202"/>
      <c r="M13" s="203"/>
      <c r="N13" s="213"/>
      <c r="O13" s="208"/>
      <c r="P13" s="81"/>
      <c r="Q13" s="381"/>
    </row>
    <row r="14" spans="1:20" ht="15" customHeight="1" x14ac:dyDescent="0.25">
      <c r="A14" s="385" t="s">
        <v>116</v>
      </c>
      <c r="B14" s="203"/>
      <c r="C14" s="203"/>
      <c r="D14" s="213"/>
      <c r="E14" s="208"/>
      <c r="F14" s="81"/>
      <c r="G14" s="202"/>
      <c r="H14" s="203"/>
      <c r="I14" s="213"/>
      <c r="J14" s="208"/>
      <c r="K14" s="81"/>
      <c r="L14" s="202"/>
      <c r="M14" s="203"/>
      <c r="N14" s="213"/>
      <c r="O14" s="208"/>
      <c r="P14" s="81"/>
      <c r="Q14" s="381"/>
    </row>
    <row r="15" spans="1:20" ht="15" customHeight="1" x14ac:dyDescent="0.25">
      <c r="A15" s="385" t="s">
        <v>117</v>
      </c>
      <c r="B15" s="203"/>
      <c r="C15" s="203"/>
      <c r="D15" s="213"/>
      <c r="E15" s="208"/>
      <c r="F15" s="81"/>
      <c r="G15" s="202"/>
      <c r="H15" s="203"/>
      <c r="I15" s="213"/>
      <c r="J15" s="208"/>
      <c r="K15" s="81"/>
      <c r="L15" s="202"/>
      <c r="M15" s="203"/>
      <c r="N15" s="213"/>
      <c r="O15" s="208"/>
      <c r="P15" s="81"/>
      <c r="Q15" s="381"/>
    </row>
    <row r="16" spans="1:20" ht="15" customHeight="1" x14ac:dyDescent="0.25">
      <c r="A16" s="385" t="s">
        <v>118</v>
      </c>
      <c r="B16" s="203"/>
      <c r="C16" s="203"/>
      <c r="D16" s="213"/>
      <c r="E16" s="208"/>
      <c r="F16" s="81"/>
      <c r="G16" s="202"/>
      <c r="H16" s="203"/>
      <c r="I16" s="213"/>
      <c r="J16" s="208"/>
      <c r="K16" s="81"/>
      <c r="L16" s="202"/>
      <c r="M16" s="203"/>
      <c r="N16" s="213"/>
      <c r="O16" s="208"/>
      <c r="P16" s="81"/>
      <c r="Q16" s="381"/>
    </row>
    <row r="17" spans="1:17" ht="15" customHeight="1" x14ac:dyDescent="0.25">
      <c r="A17" s="385" t="s">
        <v>119</v>
      </c>
      <c r="B17" s="203"/>
      <c r="C17" s="203"/>
      <c r="D17" s="213"/>
      <c r="E17" s="208"/>
      <c r="F17" s="81"/>
      <c r="G17" s="202"/>
      <c r="H17" s="203"/>
      <c r="I17" s="213"/>
      <c r="J17" s="208"/>
      <c r="K17" s="81"/>
      <c r="L17" s="202"/>
      <c r="M17" s="203"/>
      <c r="N17" s="213"/>
      <c r="O17" s="208"/>
      <c r="P17" s="81"/>
      <c r="Q17" s="381"/>
    </row>
    <row r="18" spans="1:17" ht="15" customHeight="1" x14ac:dyDescent="0.25">
      <c r="A18" s="385" t="s">
        <v>120</v>
      </c>
      <c r="B18" s="203"/>
      <c r="C18" s="203"/>
      <c r="D18" s="213"/>
      <c r="E18" s="208"/>
      <c r="F18" s="81"/>
      <c r="G18" s="202"/>
      <c r="H18" s="203"/>
      <c r="I18" s="213"/>
      <c r="J18" s="208"/>
      <c r="K18" s="81"/>
      <c r="L18" s="202"/>
      <c r="M18" s="203"/>
      <c r="N18" s="213"/>
      <c r="O18" s="208"/>
      <c r="P18" s="81"/>
      <c r="Q18" s="381"/>
    </row>
    <row r="19" spans="1:17" ht="13.8" x14ac:dyDescent="0.25">
      <c r="A19" s="386"/>
      <c r="B19" s="214" t="s">
        <v>121</v>
      </c>
      <c r="C19" s="215"/>
      <c r="D19" s="216">
        <f>SUM(D12:D18)</f>
        <v>0</v>
      </c>
      <c r="E19" s="206"/>
      <c r="F19" s="82"/>
      <c r="G19" s="202"/>
      <c r="H19" s="215"/>
      <c r="I19" s="216">
        <f>SUM(I12:I18)</f>
        <v>0</v>
      </c>
      <c r="J19" s="206"/>
      <c r="K19" s="82"/>
      <c r="L19" s="202"/>
      <c r="M19" s="215"/>
      <c r="N19" s="216">
        <f>SUM(N12:N18)</f>
        <v>0</v>
      </c>
      <c r="O19" s="206"/>
      <c r="P19" s="82"/>
      <c r="Q19" s="381"/>
    </row>
    <row r="20" spans="1:17" ht="6.6" customHeight="1" x14ac:dyDescent="0.25">
      <c r="A20" s="386"/>
      <c r="B20" s="217"/>
      <c r="C20" s="215"/>
      <c r="D20" s="218"/>
      <c r="E20" s="219"/>
      <c r="F20" s="82"/>
      <c r="G20" s="202"/>
      <c r="H20" s="215"/>
      <c r="I20" s="218"/>
      <c r="J20" s="219"/>
      <c r="K20" s="81"/>
      <c r="L20" s="202"/>
      <c r="M20" s="215"/>
      <c r="N20" s="218"/>
      <c r="O20" s="219"/>
      <c r="P20" s="81"/>
      <c r="Q20" s="381"/>
    </row>
    <row r="21" spans="1:17" ht="13.8" x14ac:dyDescent="0.25">
      <c r="A21" s="384" t="s">
        <v>122</v>
      </c>
      <c r="B21" s="211"/>
      <c r="C21" s="215"/>
      <c r="D21" s="218"/>
      <c r="E21" s="219"/>
      <c r="F21" s="82"/>
      <c r="G21" s="203"/>
      <c r="H21" s="215"/>
      <c r="I21" s="218"/>
      <c r="J21" s="219"/>
      <c r="K21" s="81"/>
      <c r="L21" s="203"/>
      <c r="M21" s="215"/>
      <c r="N21" s="218"/>
      <c r="O21" s="219"/>
      <c r="P21" s="81"/>
      <c r="Q21" s="387"/>
    </row>
    <row r="22" spans="1:17" ht="15" customHeight="1" x14ac:dyDescent="0.25">
      <c r="A22" s="385" t="s">
        <v>123</v>
      </c>
      <c r="B22" s="203"/>
      <c r="C22" s="215"/>
      <c r="D22" s="213"/>
      <c r="E22" s="208"/>
      <c r="F22" s="81"/>
      <c r="G22" s="203"/>
      <c r="H22" s="215"/>
      <c r="I22" s="213"/>
      <c r="J22" s="208"/>
      <c r="K22" s="81"/>
      <c r="L22" s="203"/>
      <c r="M22" s="215"/>
      <c r="N22" s="213"/>
      <c r="O22" s="208"/>
      <c r="P22" s="81"/>
      <c r="Q22" s="387"/>
    </row>
    <row r="23" spans="1:17" ht="15" customHeight="1" x14ac:dyDescent="0.25">
      <c r="A23" s="385" t="s">
        <v>124</v>
      </c>
      <c r="B23" s="203"/>
      <c r="C23" s="215"/>
      <c r="D23" s="388">
        <f>D$19*D22</f>
        <v>0</v>
      </c>
      <c r="E23" s="208"/>
      <c r="F23" s="81"/>
      <c r="G23" s="203"/>
      <c r="H23" s="215"/>
      <c r="I23" s="388">
        <f>I$19*I22</f>
        <v>0</v>
      </c>
      <c r="J23" s="208"/>
      <c r="K23" s="81"/>
      <c r="L23" s="203"/>
      <c r="M23" s="215"/>
      <c r="N23" s="388">
        <f>N$19*N22</f>
        <v>0</v>
      </c>
      <c r="O23" s="208"/>
      <c r="P23" s="81"/>
      <c r="Q23" s="387"/>
    </row>
    <row r="24" spans="1:17" ht="15" customHeight="1" x14ac:dyDescent="0.25">
      <c r="A24" s="385" t="s">
        <v>125</v>
      </c>
      <c r="B24" s="203"/>
      <c r="C24" s="215"/>
      <c r="D24" s="213"/>
      <c r="E24" s="208"/>
      <c r="F24" s="81"/>
      <c r="G24" s="203"/>
      <c r="H24" s="215"/>
      <c r="I24" s="213"/>
      <c r="J24" s="208"/>
      <c r="K24" s="81"/>
      <c r="L24" s="203"/>
      <c r="M24" s="215"/>
      <c r="N24" s="213"/>
      <c r="O24" s="208"/>
      <c r="P24" s="81"/>
      <c r="Q24" s="387"/>
    </row>
    <row r="25" spans="1:17" ht="15" customHeight="1" x14ac:dyDescent="0.25">
      <c r="A25" s="385" t="s">
        <v>126</v>
      </c>
      <c r="B25" s="203"/>
      <c r="C25" s="215"/>
      <c r="D25" s="388">
        <f>D$19*D24</f>
        <v>0</v>
      </c>
      <c r="E25" s="208"/>
      <c r="F25" s="81"/>
      <c r="G25" s="203"/>
      <c r="H25" s="215"/>
      <c r="I25" s="388">
        <f>I$19*I24</f>
        <v>0</v>
      </c>
      <c r="J25" s="208"/>
      <c r="K25" s="81"/>
      <c r="L25" s="203"/>
      <c r="M25" s="215"/>
      <c r="N25" s="388">
        <f>N$19*N24</f>
        <v>0</v>
      </c>
      <c r="O25" s="208"/>
      <c r="P25" s="81"/>
      <c r="Q25" s="387"/>
    </row>
    <row r="26" spans="1:17" ht="15" customHeight="1" x14ac:dyDescent="0.25">
      <c r="A26" s="385" t="s">
        <v>127</v>
      </c>
      <c r="B26" s="203"/>
      <c r="C26" s="215"/>
      <c r="D26" s="213"/>
      <c r="E26" s="208"/>
      <c r="F26" s="81"/>
      <c r="G26" s="203"/>
      <c r="H26" s="215"/>
      <c r="I26" s="213"/>
      <c r="J26" s="208"/>
      <c r="K26" s="81"/>
      <c r="L26" s="203"/>
      <c r="M26" s="215"/>
      <c r="N26" s="213"/>
      <c r="O26" s="208"/>
      <c r="P26" s="81"/>
      <c r="Q26" s="387"/>
    </row>
    <row r="27" spans="1:17" ht="15" customHeight="1" x14ac:dyDescent="0.25">
      <c r="A27" s="385" t="s">
        <v>128</v>
      </c>
      <c r="B27" s="203"/>
      <c r="C27" s="215"/>
      <c r="D27" s="388">
        <f>D$19*D26</f>
        <v>0</v>
      </c>
      <c r="E27" s="208"/>
      <c r="F27" s="81"/>
      <c r="G27" s="203"/>
      <c r="H27" s="215"/>
      <c r="I27" s="388">
        <f>I$19*I26</f>
        <v>0</v>
      </c>
      <c r="J27" s="208"/>
      <c r="K27" s="81"/>
      <c r="L27" s="203"/>
      <c r="M27" s="215"/>
      <c r="N27" s="388">
        <f>N$19*N26</f>
        <v>0</v>
      </c>
      <c r="O27" s="208"/>
      <c r="P27" s="81"/>
      <c r="Q27" s="387"/>
    </row>
    <row r="28" spans="1:17" ht="15" customHeight="1" x14ac:dyDescent="0.25">
      <c r="A28" s="385" t="s">
        <v>129</v>
      </c>
      <c r="B28" s="203"/>
      <c r="C28" s="215"/>
      <c r="D28" s="213"/>
      <c r="E28" s="208"/>
      <c r="F28" s="81"/>
      <c r="G28" s="203"/>
      <c r="H28" s="215"/>
      <c r="I28" s="213"/>
      <c r="J28" s="208"/>
      <c r="K28" s="81"/>
      <c r="L28" s="203"/>
      <c r="M28" s="215"/>
      <c r="N28" s="213"/>
      <c r="O28" s="208"/>
      <c r="P28" s="81"/>
      <c r="Q28" s="387"/>
    </row>
    <row r="29" spans="1:17" ht="15" customHeight="1" x14ac:dyDescent="0.25">
      <c r="A29" s="385" t="s">
        <v>130</v>
      </c>
      <c r="B29" s="203"/>
      <c r="C29" s="215"/>
      <c r="D29" s="388">
        <f>D$19*D28</f>
        <v>0</v>
      </c>
      <c r="E29" s="208"/>
      <c r="F29" s="81"/>
      <c r="G29" s="202"/>
      <c r="H29" s="215"/>
      <c r="I29" s="388">
        <f>I$19*I28</f>
        <v>0</v>
      </c>
      <c r="J29" s="208"/>
      <c r="K29" s="81"/>
      <c r="L29" s="202"/>
      <c r="M29" s="215"/>
      <c r="N29" s="388">
        <f>N$19*N28</f>
        <v>0</v>
      </c>
      <c r="O29" s="208"/>
      <c r="P29" s="81"/>
      <c r="Q29" s="381"/>
    </row>
    <row r="30" spans="1:17" ht="15" customHeight="1" x14ac:dyDescent="0.25">
      <c r="A30" s="385" t="s">
        <v>131</v>
      </c>
      <c r="B30" s="203"/>
      <c r="C30" s="203"/>
      <c r="D30" s="213"/>
      <c r="E30" s="208"/>
      <c r="F30" s="81"/>
      <c r="G30" s="202"/>
      <c r="H30" s="215"/>
      <c r="I30" s="213"/>
      <c r="J30" s="208"/>
      <c r="K30" s="81"/>
      <c r="L30" s="202"/>
      <c r="M30" s="215"/>
      <c r="N30" s="213"/>
      <c r="O30" s="208"/>
      <c r="P30" s="81"/>
      <c r="Q30" s="381"/>
    </row>
    <row r="31" spans="1:17" ht="13.8" x14ac:dyDescent="0.25">
      <c r="A31" s="385" t="s">
        <v>132</v>
      </c>
      <c r="B31" s="203"/>
      <c r="C31" s="203"/>
      <c r="D31" s="388">
        <f>D$19*D30</f>
        <v>0</v>
      </c>
      <c r="E31" s="208"/>
      <c r="F31" s="81"/>
      <c r="G31" s="202"/>
      <c r="H31" s="203"/>
      <c r="I31" s="388">
        <f>I$19*I30</f>
        <v>0</v>
      </c>
      <c r="J31" s="208"/>
      <c r="K31" s="81"/>
      <c r="L31" s="202"/>
      <c r="M31" s="203"/>
      <c r="N31" s="388">
        <f>N$19*N30</f>
        <v>0</v>
      </c>
      <c r="O31" s="208"/>
      <c r="P31" s="81"/>
      <c r="Q31" s="381"/>
    </row>
    <row r="32" spans="1:17" ht="13.8" x14ac:dyDescent="0.25">
      <c r="A32" s="389" t="s">
        <v>133</v>
      </c>
      <c r="B32" s="214"/>
      <c r="C32" s="215"/>
      <c r="D32" s="216">
        <f>SUM(D22:D31)</f>
        <v>0</v>
      </c>
      <c r="E32" s="206"/>
      <c r="F32" s="82"/>
      <c r="G32" s="220"/>
      <c r="H32" s="215"/>
      <c r="I32" s="216">
        <f>SUM(I22:I31)</f>
        <v>0</v>
      </c>
      <c r="J32" s="206"/>
      <c r="K32" s="82"/>
      <c r="L32" s="220"/>
      <c r="M32" s="215"/>
      <c r="N32" s="216">
        <f>SUM(N22:N31)</f>
        <v>0</v>
      </c>
      <c r="O32" s="206"/>
      <c r="P32" s="82"/>
      <c r="Q32" s="390"/>
    </row>
    <row r="33" spans="1:17" ht="8.1" customHeight="1" x14ac:dyDescent="0.25">
      <c r="A33" s="385"/>
      <c r="B33" s="203"/>
      <c r="C33" s="203"/>
      <c r="D33" s="218"/>
      <c r="E33" s="219"/>
      <c r="F33" s="81"/>
      <c r="G33" s="202"/>
      <c r="H33" s="203"/>
      <c r="I33" s="218"/>
      <c r="J33" s="219"/>
      <c r="K33" s="81"/>
      <c r="L33" s="202"/>
      <c r="M33" s="203"/>
      <c r="N33" s="218"/>
      <c r="O33" s="219"/>
      <c r="P33" s="81"/>
      <c r="Q33" s="381"/>
    </row>
    <row r="34" spans="1:17" ht="13.8" x14ac:dyDescent="0.25">
      <c r="A34" s="389" t="s">
        <v>134</v>
      </c>
      <c r="B34" s="214"/>
      <c r="C34" s="203"/>
      <c r="D34" s="216">
        <f>D32+D19</f>
        <v>0</v>
      </c>
      <c r="E34" s="219"/>
      <c r="F34" s="81"/>
      <c r="G34" s="202"/>
      <c r="H34" s="203"/>
      <c r="I34" s="216">
        <f>I32+I19</f>
        <v>0</v>
      </c>
      <c r="J34" s="219"/>
      <c r="K34" s="81"/>
      <c r="L34" s="202"/>
      <c r="M34" s="203"/>
      <c r="N34" s="216">
        <f>N32+N19</f>
        <v>0</v>
      </c>
      <c r="O34" s="219"/>
      <c r="P34" s="81"/>
      <c r="Q34" s="381"/>
    </row>
    <row r="35" spans="1:17" ht="7.35" customHeight="1" x14ac:dyDescent="0.25">
      <c r="A35" s="385"/>
      <c r="B35" s="203"/>
      <c r="C35" s="203"/>
      <c r="D35" s="218"/>
      <c r="E35" s="219"/>
      <c r="F35" s="81"/>
      <c r="G35" s="202"/>
      <c r="H35" s="203"/>
      <c r="I35" s="218"/>
      <c r="J35" s="219"/>
      <c r="K35" s="81"/>
      <c r="L35" s="202"/>
      <c r="M35" s="203"/>
      <c r="N35" s="218"/>
      <c r="O35" s="219"/>
      <c r="P35" s="81"/>
      <c r="Q35" s="381"/>
    </row>
    <row r="36" spans="1:17" ht="13.8" x14ac:dyDescent="0.25">
      <c r="A36" s="384" t="s">
        <v>135</v>
      </c>
      <c r="B36" s="211"/>
      <c r="C36" s="211"/>
      <c r="D36" s="218"/>
      <c r="E36" s="208"/>
      <c r="F36" s="81"/>
      <c r="G36" s="202"/>
      <c r="H36" s="211"/>
      <c r="I36" s="218"/>
      <c r="J36" s="208"/>
      <c r="K36" s="81"/>
      <c r="L36" s="202"/>
      <c r="M36" s="211"/>
      <c r="N36" s="218"/>
      <c r="O36" s="208"/>
      <c r="P36" s="81"/>
      <c r="Q36" s="381"/>
    </row>
    <row r="37" spans="1:17" ht="15" customHeight="1" x14ac:dyDescent="0.25">
      <c r="A37" s="391" t="s">
        <v>136</v>
      </c>
      <c r="B37" s="221"/>
      <c r="C37" s="211"/>
      <c r="D37" s="213"/>
      <c r="E37" s="208"/>
      <c r="F37" s="81"/>
      <c r="G37" s="202"/>
      <c r="H37" s="211"/>
      <c r="I37" s="213"/>
      <c r="J37" s="208"/>
      <c r="K37" s="81"/>
      <c r="L37" s="202"/>
      <c r="M37" s="211"/>
      <c r="N37" s="213"/>
      <c r="O37" s="208"/>
      <c r="P37" s="81"/>
      <c r="Q37" s="381"/>
    </row>
    <row r="38" spans="1:17" ht="15" customHeight="1" x14ac:dyDescent="0.25">
      <c r="A38" s="391" t="s">
        <v>137</v>
      </c>
      <c r="B38" s="221"/>
      <c r="C38" s="211"/>
      <c r="D38" s="213"/>
      <c r="E38" s="208"/>
      <c r="F38" s="81"/>
      <c r="G38" s="202"/>
      <c r="H38" s="211"/>
      <c r="I38" s="213"/>
      <c r="J38" s="208"/>
      <c r="K38" s="81"/>
      <c r="L38" s="202"/>
      <c r="M38" s="211"/>
      <c r="N38" s="213"/>
      <c r="O38" s="208"/>
      <c r="P38" s="81"/>
      <c r="Q38" s="381"/>
    </row>
    <row r="39" spans="1:17" ht="13.8" x14ac:dyDescent="0.25">
      <c r="A39" s="389" t="s">
        <v>69</v>
      </c>
      <c r="B39" s="214"/>
      <c r="C39" s="215"/>
      <c r="D39" s="216">
        <f>SUM(D37:D38)+D34</f>
        <v>0</v>
      </c>
      <c r="E39" s="206"/>
      <c r="F39" s="82"/>
      <c r="G39" s="220"/>
      <c r="H39" s="215"/>
      <c r="I39" s="216">
        <f>SUM(I37:I38)+I34</f>
        <v>0</v>
      </c>
      <c r="J39" s="206"/>
      <c r="K39" s="82"/>
      <c r="L39" s="220"/>
      <c r="M39" s="215"/>
      <c r="N39" s="216">
        <f>SUM(N37:N38)+N34</f>
        <v>0</v>
      </c>
      <c r="O39" s="206"/>
      <c r="P39" s="82"/>
      <c r="Q39" s="390"/>
    </row>
    <row r="40" spans="1:17" ht="15.75" customHeight="1" x14ac:dyDescent="0.25">
      <c r="A40" s="385"/>
      <c r="B40" s="211"/>
      <c r="C40" s="211"/>
      <c r="D40" s="218"/>
      <c r="E40" s="219"/>
      <c r="F40" s="81"/>
      <c r="G40" s="202"/>
      <c r="H40" s="211"/>
      <c r="I40" s="218"/>
      <c r="J40" s="219"/>
      <c r="K40" s="81"/>
      <c r="L40" s="202"/>
      <c r="M40" s="211"/>
      <c r="N40" s="218"/>
      <c r="O40" s="219"/>
      <c r="P40" s="392" t="s">
        <v>339</v>
      </c>
      <c r="Q40" s="381"/>
    </row>
    <row r="41" spans="1:17" ht="13.8" x14ac:dyDescent="0.25">
      <c r="A41" s="382" t="s">
        <v>138</v>
      </c>
      <c r="B41" s="222"/>
      <c r="C41" s="222"/>
      <c r="D41" s="218"/>
      <c r="E41" s="219"/>
      <c r="F41" s="81"/>
      <c r="G41" s="202"/>
      <c r="H41" s="222"/>
      <c r="I41" s="218"/>
      <c r="J41" s="219"/>
      <c r="K41" s="81"/>
      <c r="L41" s="202"/>
      <c r="M41" s="222"/>
      <c r="N41" s="218"/>
      <c r="O41" s="219"/>
      <c r="P41" s="393" t="s">
        <v>340</v>
      </c>
      <c r="Q41" s="381"/>
    </row>
    <row r="42" spans="1:17" ht="15" customHeight="1" x14ac:dyDescent="0.25">
      <c r="A42" s="394" t="s">
        <v>341</v>
      </c>
      <c r="B42" s="221"/>
      <c r="C42" s="203"/>
      <c r="D42" s="395" t="str">
        <f>IFERROR(P42*$D$6/$D$7,"")</f>
        <v/>
      </c>
      <c r="E42" s="208"/>
      <c r="F42" s="81"/>
      <c r="G42" s="202"/>
      <c r="H42" s="203"/>
      <c r="I42" s="395" t="str">
        <f>IFERROR(P42*$I$6/$I$7,"")</f>
        <v/>
      </c>
      <c r="J42" s="208"/>
      <c r="K42" s="81"/>
      <c r="L42" s="202"/>
      <c r="M42" s="203"/>
      <c r="N42" s="395" t="str">
        <f>IFERROR(P42*$N$6/$N$7,"")</f>
        <v/>
      </c>
      <c r="O42" s="208"/>
      <c r="P42" s="393">
        <f>'Preisblatt Los 3'!G72*'Preisblatt Los 3'!H72</f>
        <v>0</v>
      </c>
      <c r="Q42" s="381"/>
    </row>
    <row r="43" spans="1:17" ht="15" customHeight="1" x14ac:dyDescent="0.25">
      <c r="A43" s="394" t="s">
        <v>139</v>
      </c>
      <c r="B43" s="221"/>
      <c r="C43" s="203"/>
      <c r="D43" s="395" t="str">
        <f>IFERROR(P43*$D$6/$D$7,"")</f>
        <v/>
      </c>
      <c r="E43" s="208"/>
      <c r="F43" s="81"/>
      <c r="G43" s="202"/>
      <c r="H43" s="203"/>
      <c r="I43" s="395" t="str">
        <f>IFERROR(P43*$I$6/$I$7,"")</f>
        <v/>
      </c>
      <c r="J43" s="208"/>
      <c r="K43" s="81"/>
      <c r="L43" s="202"/>
      <c r="M43" s="203"/>
      <c r="N43" s="395" t="str">
        <f>IFERROR(P43*$N$6/$N$7,"")</f>
        <v/>
      </c>
      <c r="O43" s="208"/>
      <c r="P43" s="393">
        <f>'Preisblatt Los 3'!G71*'Preisblatt Los 3'!H71</f>
        <v>0</v>
      </c>
      <c r="Q43" s="381"/>
    </row>
    <row r="44" spans="1:17" ht="15" customHeight="1" x14ac:dyDescent="0.25">
      <c r="A44" s="394" t="s">
        <v>140</v>
      </c>
      <c r="B44" s="221"/>
      <c r="C44" s="203"/>
      <c r="D44" s="213"/>
      <c r="E44" s="208"/>
      <c r="F44" s="81"/>
      <c r="G44" s="202"/>
      <c r="H44" s="203"/>
      <c r="I44" s="213"/>
      <c r="J44" s="208"/>
      <c r="K44" s="81"/>
      <c r="L44" s="202"/>
      <c r="M44" s="203"/>
      <c r="N44" s="213"/>
      <c r="O44" s="208"/>
      <c r="P44" s="81"/>
      <c r="Q44" s="381"/>
    </row>
    <row r="45" spans="1:17" ht="15" customHeight="1" x14ac:dyDescent="0.25">
      <c r="A45" s="394" t="s">
        <v>141</v>
      </c>
      <c r="B45" s="221"/>
      <c r="C45" s="203"/>
      <c r="D45" s="213"/>
      <c r="E45" s="208"/>
      <c r="F45" s="81"/>
      <c r="G45" s="202"/>
      <c r="H45" s="203"/>
      <c r="I45" s="213"/>
      <c r="J45" s="208"/>
      <c r="K45" s="81"/>
      <c r="L45" s="202"/>
      <c r="M45" s="203"/>
      <c r="N45" s="213"/>
      <c r="O45" s="208"/>
      <c r="P45" s="81"/>
      <c r="Q45" s="381"/>
    </row>
    <row r="46" spans="1:17" ht="15" customHeight="1" x14ac:dyDescent="0.25">
      <c r="A46" s="394" t="s">
        <v>342</v>
      </c>
      <c r="B46" s="221"/>
      <c r="C46" s="203"/>
      <c r="D46" s="213"/>
      <c r="E46" s="208"/>
      <c r="F46" s="81"/>
      <c r="G46" s="202"/>
      <c r="H46" s="203"/>
      <c r="I46" s="213"/>
      <c r="J46" s="208"/>
      <c r="K46" s="81"/>
      <c r="L46" s="202"/>
      <c r="M46" s="203"/>
      <c r="N46" s="213"/>
      <c r="O46" s="208"/>
      <c r="P46" s="81"/>
      <c r="Q46" s="381"/>
    </row>
    <row r="47" spans="1:17" ht="13.8" x14ac:dyDescent="0.25">
      <c r="A47" s="389" t="s">
        <v>142</v>
      </c>
      <c r="B47" s="214"/>
      <c r="C47" s="202"/>
      <c r="D47" s="216">
        <f>SUM(D42:D46)</f>
        <v>0</v>
      </c>
      <c r="E47" s="206"/>
      <c r="F47" s="82"/>
      <c r="G47" s="220"/>
      <c r="H47" s="202"/>
      <c r="I47" s="216">
        <f>SUM(I42:I46)</f>
        <v>0</v>
      </c>
      <c r="J47" s="206"/>
      <c r="K47" s="82"/>
      <c r="L47" s="220"/>
      <c r="M47" s="202"/>
      <c r="N47" s="216">
        <f>SUM(N42:N46)</f>
        <v>0</v>
      </c>
      <c r="O47" s="206"/>
      <c r="P47" s="82"/>
      <c r="Q47" s="390"/>
    </row>
    <row r="48" spans="1:17" ht="5.25" customHeight="1" x14ac:dyDescent="0.25">
      <c r="A48" s="384"/>
      <c r="B48" s="204"/>
      <c r="C48" s="211"/>
      <c r="D48" s="218"/>
      <c r="E48" s="219"/>
      <c r="F48" s="81"/>
      <c r="G48" s="202"/>
      <c r="H48" s="211"/>
      <c r="I48" s="218"/>
      <c r="J48" s="219"/>
      <c r="K48" s="81"/>
      <c r="L48" s="202"/>
      <c r="M48" s="211"/>
      <c r="N48" s="218"/>
      <c r="O48" s="219"/>
      <c r="P48" s="81"/>
      <c r="Q48" s="381"/>
    </row>
    <row r="49" spans="1:17" ht="13.8" x14ac:dyDescent="0.25">
      <c r="A49" s="382" t="s">
        <v>143</v>
      </c>
      <c r="B49" s="222"/>
      <c r="C49" s="222"/>
      <c r="D49" s="218"/>
      <c r="E49" s="219"/>
      <c r="F49" s="81"/>
      <c r="G49" s="202"/>
      <c r="H49" s="222"/>
      <c r="I49" s="218"/>
      <c r="J49" s="219"/>
      <c r="K49" s="81"/>
      <c r="L49" s="202"/>
      <c r="M49" s="222"/>
      <c r="N49" s="218"/>
      <c r="O49" s="219"/>
      <c r="P49" s="81"/>
      <c r="Q49" s="381"/>
    </row>
    <row r="50" spans="1:17" ht="13.8" x14ac:dyDescent="0.25">
      <c r="A50" s="384" t="s">
        <v>144</v>
      </c>
      <c r="B50" s="211"/>
      <c r="C50" s="203"/>
      <c r="D50" s="218"/>
      <c r="E50" s="208"/>
      <c r="F50" s="81"/>
      <c r="G50" s="202"/>
      <c r="H50" s="203"/>
      <c r="I50" s="218"/>
      <c r="J50" s="208"/>
      <c r="K50" s="81"/>
      <c r="L50" s="202"/>
      <c r="M50" s="203"/>
      <c r="N50" s="218"/>
      <c r="O50" s="208"/>
      <c r="P50" s="81"/>
      <c r="Q50" s="381"/>
    </row>
    <row r="51" spans="1:17" ht="15" customHeight="1" x14ac:dyDescent="0.25">
      <c r="A51" s="391" t="s">
        <v>145</v>
      </c>
      <c r="B51" s="211"/>
      <c r="C51" s="203"/>
      <c r="D51" s="213"/>
      <c r="E51" s="208"/>
      <c r="F51" s="81"/>
      <c r="G51" s="202"/>
      <c r="H51" s="203"/>
      <c r="I51" s="213"/>
      <c r="J51" s="208"/>
      <c r="K51" s="81"/>
      <c r="L51" s="202"/>
      <c r="M51" s="203"/>
      <c r="N51" s="213"/>
      <c r="O51" s="208"/>
      <c r="P51" s="81"/>
      <c r="Q51" s="381"/>
    </row>
    <row r="52" spans="1:17" ht="15" customHeight="1" x14ac:dyDescent="0.25">
      <c r="A52" s="391" t="s">
        <v>146</v>
      </c>
      <c r="B52" s="211"/>
      <c r="C52" s="203"/>
      <c r="D52" s="213"/>
      <c r="E52" s="208"/>
      <c r="F52" s="81"/>
      <c r="G52" s="202"/>
      <c r="H52" s="203"/>
      <c r="I52" s="213"/>
      <c r="J52" s="208"/>
      <c r="K52" s="81"/>
      <c r="L52" s="202"/>
      <c r="M52" s="203"/>
      <c r="N52" s="213"/>
      <c r="O52" s="208"/>
      <c r="P52" s="81"/>
      <c r="Q52" s="381"/>
    </row>
    <row r="53" spans="1:17" ht="15" customHeight="1" x14ac:dyDescent="0.25">
      <c r="A53" s="384" t="s">
        <v>147</v>
      </c>
      <c r="B53" s="211"/>
      <c r="C53" s="203"/>
      <c r="D53" s="213"/>
      <c r="E53" s="208"/>
      <c r="F53" s="81"/>
      <c r="G53" s="202"/>
      <c r="H53" s="203"/>
      <c r="I53" s="213"/>
      <c r="J53" s="208"/>
      <c r="K53" s="81"/>
      <c r="L53" s="202"/>
      <c r="M53" s="203"/>
      <c r="N53" s="213"/>
      <c r="O53" s="208"/>
      <c r="P53" s="81"/>
      <c r="Q53" s="381"/>
    </row>
    <row r="54" spans="1:17" ht="15" customHeight="1" x14ac:dyDescent="0.25">
      <c r="A54" s="384" t="s">
        <v>148</v>
      </c>
      <c r="B54" s="211"/>
      <c r="C54" s="203"/>
      <c r="D54" s="218"/>
      <c r="E54" s="208"/>
      <c r="F54" s="81"/>
      <c r="G54" s="202"/>
      <c r="H54" s="203"/>
      <c r="I54" s="218"/>
      <c r="J54" s="208"/>
      <c r="K54" s="81"/>
      <c r="L54" s="202"/>
      <c r="M54" s="203"/>
      <c r="N54" s="218"/>
      <c r="O54" s="208"/>
      <c r="P54" s="81"/>
      <c r="Q54" s="381"/>
    </row>
    <row r="55" spans="1:17" ht="15" customHeight="1" x14ac:dyDescent="0.25">
      <c r="A55" s="391" t="s">
        <v>149</v>
      </c>
      <c r="B55" s="211"/>
      <c r="C55" s="203"/>
      <c r="D55" s="213"/>
      <c r="E55" s="208"/>
      <c r="F55" s="81"/>
      <c r="G55" s="202"/>
      <c r="H55" s="203"/>
      <c r="I55" s="213"/>
      <c r="J55" s="208"/>
      <c r="K55" s="81"/>
      <c r="L55" s="202"/>
      <c r="M55" s="203"/>
      <c r="N55" s="213"/>
      <c r="O55" s="208"/>
      <c r="P55" s="81"/>
      <c r="Q55" s="381"/>
    </row>
    <row r="56" spans="1:17" ht="15" customHeight="1" x14ac:dyDescent="0.25">
      <c r="A56" s="391" t="s">
        <v>150</v>
      </c>
      <c r="B56" s="211"/>
      <c r="C56" s="203"/>
      <c r="D56" s="213"/>
      <c r="E56" s="208"/>
      <c r="F56" s="81"/>
      <c r="G56" s="202"/>
      <c r="H56" s="203"/>
      <c r="I56" s="213"/>
      <c r="J56" s="208"/>
      <c r="K56" s="81"/>
      <c r="L56" s="202"/>
      <c r="M56" s="203"/>
      <c r="N56" s="213"/>
      <c r="O56" s="208"/>
      <c r="P56" s="81"/>
      <c r="Q56" s="381"/>
    </row>
    <row r="57" spans="1:17" ht="15" customHeight="1" x14ac:dyDescent="0.25">
      <c r="A57" s="394" t="s">
        <v>151</v>
      </c>
      <c r="B57" s="211"/>
      <c r="C57" s="203"/>
      <c r="D57" s="213"/>
      <c r="E57" s="208"/>
      <c r="F57" s="81"/>
      <c r="G57" s="202"/>
      <c r="H57" s="203"/>
      <c r="I57" s="213"/>
      <c r="J57" s="208"/>
      <c r="K57" s="81"/>
      <c r="L57" s="202"/>
      <c r="M57" s="203"/>
      <c r="N57" s="213"/>
      <c r="O57" s="208"/>
      <c r="P57" s="81"/>
      <c r="Q57" s="381"/>
    </row>
    <row r="58" spans="1:17" ht="15" customHeight="1" x14ac:dyDescent="0.25">
      <c r="A58" s="396" t="s">
        <v>152</v>
      </c>
      <c r="B58" s="203"/>
      <c r="C58" s="203"/>
      <c r="D58" s="213"/>
      <c r="E58" s="208"/>
      <c r="F58" s="81"/>
      <c r="G58" s="202"/>
      <c r="H58" s="203"/>
      <c r="I58" s="213"/>
      <c r="J58" s="208"/>
      <c r="K58" s="81"/>
      <c r="L58" s="202"/>
      <c r="M58" s="203"/>
      <c r="N58" s="213"/>
      <c r="O58" s="208"/>
      <c r="P58" s="81"/>
      <c r="Q58" s="381"/>
    </row>
    <row r="59" spans="1:17" ht="15" customHeight="1" x14ac:dyDescent="0.25">
      <c r="A59" s="396" t="s">
        <v>605</v>
      </c>
      <c r="B59" s="203"/>
      <c r="C59" s="203"/>
      <c r="D59" s="213"/>
      <c r="E59" s="208"/>
      <c r="F59" s="81"/>
      <c r="G59" s="202"/>
      <c r="H59" s="203"/>
      <c r="I59" s="213"/>
      <c r="J59" s="208"/>
      <c r="K59" s="81"/>
      <c r="L59" s="202"/>
      <c r="M59" s="203"/>
      <c r="N59" s="213"/>
      <c r="O59" s="208"/>
      <c r="P59" s="81"/>
      <c r="Q59" s="381"/>
    </row>
    <row r="60" spans="1:17" ht="15" customHeight="1" x14ac:dyDescent="0.25">
      <c r="A60" s="394" t="s">
        <v>153</v>
      </c>
      <c r="B60" s="203"/>
      <c r="C60" s="203"/>
      <c r="D60" s="213"/>
      <c r="E60" s="208"/>
      <c r="F60" s="81"/>
      <c r="G60" s="202"/>
      <c r="H60" s="203"/>
      <c r="I60" s="213"/>
      <c r="J60" s="208"/>
      <c r="K60" s="81"/>
      <c r="L60" s="202"/>
      <c r="M60" s="203"/>
      <c r="N60" s="213"/>
      <c r="O60" s="208"/>
      <c r="P60" s="81"/>
      <c r="Q60" s="381"/>
    </row>
    <row r="61" spans="1:17" ht="15" customHeight="1" x14ac:dyDescent="0.25">
      <c r="A61" s="394" t="s">
        <v>154</v>
      </c>
      <c r="B61" s="203"/>
      <c r="C61" s="203"/>
      <c r="D61" s="213"/>
      <c r="E61" s="208"/>
      <c r="F61" s="81"/>
      <c r="G61" s="202"/>
      <c r="H61" s="203"/>
      <c r="I61" s="213"/>
      <c r="J61" s="208"/>
      <c r="K61" s="81"/>
      <c r="L61" s="202"/>
      <c r="M61" s="203"/>
      <c r="N61" s="213"/>
      <c r="O61" s="208"/>
      <c r="P61" s="81"/>
      <c r="Q61" s="381"/>
    </row>
    <row r="62" spans="1:17" ht="15" customHeight="1" x14ac:dyDescent="0.25">
      <c r="A62" s="394" t="s">
        <v>155</v>
      </c>
      <c r="B62" s="203"/>
      <c r="C62" s="203"/>
      <c r="D62" s="213"/>
      <c r="E62" s="208"/>
      <c r="F62" s="81"/>
      <c r="G62" s="202"/>
      <c r="H62" s="203"/>
      <c r="I62" s="213"/>
      <c r="J62" s="208"/>
      <c r="K62" s="81"/>
      <c r="L62" s="202"/>
      <c r="M62" s="203"/>
      <c r="N62" s="213"/>
      <c r="O62" s="208"/>
      <c r="P62" s="81"/>
      <c r="Q62" s="381"/>
    </row>
    <row r="63" spans="1:17" ht="13.8" x14ac:dyDescent="0.25">
      <c r="A63" s="389" t="s">
        <v>156</v>
      </c>
      <c r="B63" s="214"/>
      <c r="C63" s="202"/>
      <c r="D63" s="216">
        <f>SUM(D51:D62)</f>
        <v>0</v>
      </c>
      <c r="E63" s="206"/>
      <c r="F63" s="82"/>
      <c r="G63" s="220"/>
      <c r="H63" s="202"/>
      <c r="I63" s="216">
        <f>SUM(I51:I62)</f>
        <v>0</v>
      </c>
      <c r="J63" s="206"/>
      <c r="K63" s="82"/>
      <c r="L63" s="220"/>
      <c r="M63" s="202"/>
      <c r="N63" s="216">
        <f>SUM(N51:N62)</f>
        <v>0</v>
      </c>
      <c r="O63" s="206"/>
      <c r="P63" s="82"/>
      <c r="Q63" s="390"/>
    </row>
    <row r="64" spans="1:17" ht="8.1" customHeight="1" x14ac:dyDescent="0.25">
      <c r="A64" s="384"/>
      <c r="B64" s="211"/>
      <c r="C64" s="211"/>
      <c r="D64" s="218"/>
      <c r="E64" s="219"/>
      <c r="F64" s="81"/>
      <c r="G64" s="202"/>
      <c r="H64" s="211"/>
      <c r="I64" s="218"/>
      <c r="J64" s="219"/>
      <c r="K64" s="81"/>
      <c r="L64" s="202"/>
      <c r="M64" s="211"/>
      <c r="N64" s="218"/>
      <c r="O64" s="219"/>
      <c r="P64" s="81"/>
      <c r="Q64" s="381"/>
    </row>
    <row r="65" spans="1:17" ht="13.8" x14ac:dyDescent="0.25">
      <c r="A65" s="382" t="s">
        <v>70</v>
      </c>
      <c r="B65" s="222"/>
      <c r="C65" s="222"/>
      <c r="D65" s="216">
        <f>+D5+D39+D47+D63</f>
        <v>1</v>
      </c>
      <c r="E65" s="206"/>
      <c r="F65" s="82"/>
      <c r="G65" s="220"/>
      <c r="H65" s="222"/>
      <c r="I65" s="216">
        <f>+I5+I39+I47+I63</f>
        <v>1</v>
      </c>
      <c r="J65" s="206"/>
      <c r="K65" s="82"/>
      <c r="L65" s="220"/>
      <c r="M65" s="222"/>
      <c r="N65" s="216">
        <f>+N5+N39+N47+N63</f>
        <v>1</v>
      </c>
      <c r="O65" s="206"/>
      <c r="P65" s="82"/>
      <c r="Q65" s="390"/>
    </row>
    <row r="66" spans="1:17" ht="6.6" customHeight="1" x14ac:dyDescent="0.25">
      <c r="A66" s="384"/>
      <c r="B66" s="211"/>
      <c r="C66" s="211"/>
      <c r="D66" s="218"/>
      <c r="E66" s="219"/>
      <c r="F66" s="81"/>
      <c r="G66" s="202"/>
      <c r="H66" s="211"/>
      <c r="I66" s="218"/>
      <c r="J66" s="219"/>
      <c r="K66" s="81"/>
      <c r="L66" s="202"/>
      <c r="M66" s="211"/>
      <c r="N66" s="218"/>
      <c r="O66" s="219"/>
      <c r="P66" s="81"/>
      <c r="Q66" s="381"/>
    </row>
    <row r="67" spans="1:17" ht="15" customHeight="1" x14ac:dyDescent="0.25">
      <c r="A67" s="382" t="s">
        <v>157</v>
      </c>
      <c r="B67" s="222"/>
      <c r="C67" s="222"/>
      <c r="D67" s="223"/>
      <c r="E67" s="206"/>
      <c r="F67" s="82"/>
      <c r="G67" s="220"/>
      <c r="H67" s="222"/>
      <c r="I67" s="223"/>
      <c r="J67" s="206"/>
      <c r="K67" s="82"/>
      <c r="L67" s="220"/>
      <c r="M67" s="222"/>
      <c r="N67" s="223"/>
      <c r="O67" s="206"/>
      <c r="P67" s="82"/>
      <c r="Q67" s="390"/>
    </row>
    <row r="68" spans="1:17" ht="7.35" customHeight="1" x14ac:dyDescent="0.25">
      <c r="A68" s="384"/>
      <c r="B68" s="211"/>
      <c r="C68" s="211"/>
      <c r="D68" s="218"/>
      <c r="E68" s="208"/>
      <c r="F68" s="81"/>
      <c r="G68" s="202"/>
      <c r="H68" s="211"/>
      <c r="I68" s="218"/>
      <c r="J68" s="208"/>
      <c r="K68" s="81"/>
      <c r="L68" s="202"/>
      <c r="M68" s="211"/>
      <c r="N68" s="218"/>
      <c r="O68" s="208"/>
      <c r="P68" s="81"/>
      <c r="Q68" s="381"/>
    </row>
    <row r="69" spans="1:17" ht="15" customHeight="1" x14ac:dyDescent="0.25">
      <c r="A69" s="382" t="s">
        <v>343</v>
      </c>
      <c r="B69" s="222"/>
      <c r="C69" s="222"/>
      <c r="D69" s="223"/>
      <c r="E69" s="206"/>
      <c r="F69" s="82"/>
      <c r="G69" s="220"/>
      <c r="H69" s="222"/>
      <c r="I69" s="223"/>
      <c r="J69" s="206"/>
      <c r="K69" s="82"/>
      <c r="L69" s="220"/>
      <c r="M69" s="222"/>
      <c r="N69" s="223"/>
      <c r="O69" s="206"/>
      <c r="P69" s="82"/>
      <c r="Q69" s="390"/>
    </row>
    <row r="70" spans="1:17" ht="8.25" customHeight="1" thickBot="1" x14ac:dyDescent="0.3">
      <c r="A70" s="384"/>
      <c r="B70" s="211"/>
      <c r="C70" s="211"/>
      <c r="D70" s="218"/>
      <c r="E70" s="208"/>
      <c r="F70" s="81"/>
      <c r="G70" s="202"/>
      <c r="H70" s="211"/>
      <c r="I70" s="218"/>
      <c r="J70" s="208"/>
      <c r="K70" s="81"/>
      <c r="L70" s="202"/>
      <c r="M70" s="211"/>
      <c r="N70" s="218"/>
      <c r="O70" s="208"/>
      <c r="P70" s="81"/>
      <c r="Q70" s="381"/>
    </row>
    <row r="71" spans="1:17" ht="35.1" customHeight="1" thickBot="1" x14ac:dyDescent="0.3">
      <c r="A71" s="625" t="s">
        <v>71</v>
      </c>
      <c r="B71" s="626"/>
      <c r="C71" s="627"/>
      <c r="D71" s="225">
        <f>+D65+D67+D69-D5</f>
        <v>0</v>
      </c>
      <c r="E71" s="226"/>
      <c r="F71" s="83">
        <f>+D71*$F$5</f>
        <v>0</v>
      </c>
      <c r="G71" s="220"/>
      <c r="H71" s="224"/>
      <c r="I71" s="225">
        <f>+I65+I67+I69-I5</f>
        <v>0</v>
      </c>
      <c r="J71" s="226"/>
      <c r="K71" s="83">
        <f>+I71*$K$5</f>
        <v>0</v>
      </c>
      <c r="L71" s="220"/>
      <c r="M71" s="224"/>
      <c r="N71" s="225">
        <f>+N65+N67+N69-N5</f>
        <v>0</v>
      </c>
      <c r="O71" s="226"/>
      <c r="P71" s="83">
        <f>+N71*$P$5</f>
        <v>0</v>
      </c>
      <c r="Q71" s="390"/>
    </row>
    <row r="72" spans="1:17" ht="33" customHeight="1" thickBot="1" x14ac:dyDescent="0.3">
      <c r="A72" s="628" t="s">
        <v>72</v>
      </c>
      <c r="B72" s="629"/>
      <c r="C72" s="224"/>
      <c r="D72" s="225">
        <f>+D71+D5</f>
        <v>1</v>
      </c>
      <c r="E72" s="226"/>
      <c r="F72" s="397">
        <f>+D72*$F$5</f>
        <v>0</v>
      </c>
      <c r="G72" s="220"/>
      <c r="H72" s="224"/>
      <c r="I72" s="225">
        <f>+I71+I5</f>
        <v>1</v>
      </c>
      <c r="J72" s="226"/>
      <c r="K72" s="397">
        <f>+I72*$K$5</f>
        <v>0</v>
      </c>
      <c r="L72" s="220"/>
      <c r="M72" s="224"/>
      <c r="N72" s="225">
        <f>+N71+N5</f>
        <v>1</v>
      </c>
      <c r="O72" s="226"/>
      <c r="P72" s="397">
        <f>+N72*$P$5</f>
        <v>0</v>
      </c>
      <c r="Q72" s="390"/>
    </row>
    <row r="73" spans="1:17" x14ac:dyDescent="0.25">
      <c r="A73" s="398"/>
      <c r="B73" s="198"/>
      <c r="C73" s="198"/>
      <c r="D73" s="227"/>
      <c r="E73" s="198"/>
      <c r="F73" s="198"/>
      <c r="G73" s="198"/>
      <c r="H73" s="198"/>
      <c r="I73" s="227"/>
      <c r="J73" s="198"/>
      <c r="K73" s="198"/>
      <c r="L73" s="198"/>
      <c r="M73" s="198"/>
      <c r="N73" s="227"/>
      <c r="O73" s="198"/>
      <c r="P73" s="198"/>
      <c r="Q73" s="374"/>
    </row>
    <row r="74" spans="1:17" ht="23.1" customHeight="1" x14ac:dyDescent="0.25">
      <c r="A74" s="202"/>
      <c r="B74" s="202"/>
      <c r="C74" s="202"/>
      <c r="D74" s="399"/>
      <c r="E74" s="228" t="s">
        <v>73</v>
      </c>
      <c r="F74" s="400">
        <f>D6</f>
        <v>0</v>
      </c>
      <c r="G74" s="202"/>
      <c r="H74" s="202"/>
      <c r="I74" s="202"/>
      <c r="J74" s="202"/>
      <c r="K74" s="202"/>
      <c r="L74" s="202"/>
      <c r="M74" s="630" t="s">
        <v>3</v>
      </c>
      <c r="N74" s="613">
        <f>Basisdaten!E5</f>
        <v>0</v>
      </c>
      <c r="O74" s="613"/>
      <c r="P74" s="613"/>
      <c r="Q74" s="381"/>
    </row>
    <row r="75" spans="1:17" ht="23.1" customHeight="1" x14ac:dyDescent="0.25">
      <c r="A75" s="202"/>
      <c r="B75" s="202"/>
      <c r="C75" s="202"/>
      <c r="D75" s="399"/>
      <c r="E75" s="228" t="s">
        <v>344</v>
      </c>
      <c r="F75" s="400">
        <f>I6</f>
        <v>0</v>
      </c>
      <c r="G75" s="202"/>
      <c r="H75" s="202"/>
      <c r="I75" s="202"/>
      <c r="J75" s="202"/>
      <c r="K75" s="202"/>
      <c r="L75" s="202"/>
      <c r="M75" s="630"/>
      <c r="N75" s="613"/>
      <c r="O75" s="613"/>
      <c r="P75" s="613"/>
      <c r="Q75" s="381"/>
    </row>
    <row r="76" spans="1:17" ht="23.55" customHeight="1" x14ac:dyDescent="0.25">
      <c r="A76" s="202"/>
      <c r="B76" s="202"/>
      <c r="C76" s="202"/>
      <c r="D76" s="399"/>
      <c r="E76" s="228" t="s">
        <v>345</v>
      </c>
      <c r="F76" s="400">
        <f>N6</f>
        <v>0</v>
      </c>
      <c r="G76" s="202"/>
      <c r="H76" s="202"/>
      <c r="I76" s="202"/>
      <c r="J76" s="202"/>
      <c r="K76" s="202"/>
      <c r="L76" s="202"/>
      <c r="M76" s="630"/>
      <c r="N76" s="631"/>
      <c r="O76" s="631"/>
      <c r="P76" s="631"/>
      <c r="Q76" s="381"/>
    </row>
    <row r="77" spans="1:17" ht="32.549999999999997" customHeight="1" x14ac:dyDescent="0.25">
      <c r="A77" s="202"/>
      <c r="B77" s="202"/>
      <c r="C77" s="202"/>
      <c r="D77" s="399"/>
      <c r="E77" s="228" t="s">
        <v>158</v>
      </c>
      <c r="F77" s="401">
        <f>ROUND(+F74*F72+F75*K72+F76*P72,2)</f>
        <v>0</v>
      </c>
      <c r="G77" s="202"/>
      <c r="H77" s="229"/>
      <c r="I77" s="402"/>
      <c r="J77" s="402"/>
      <c r="L77" s="202"/>
      <c r="M77" s="229" t="s">
        <v>1</v>
      </c>
      <c r="N77" s="619">
        <f>Basisdaten!E3</f>
        <v>0</v>
      </c>
      <c r="O77" s="619"/>
      <c r="Q77" s="381"/>
    </row>
    <row r="78" spans="1:17" ht="27.75" customHeight="1" x14ac:dyDescent="0.25">
      <c r="A78" s="202"/>
      <c r="B78" s="202"/>
      <c r="C78" s="202"/>
      <c r="D78" s="399"/>
      <c r="E78" s="228" t="s">
        <v>346</v>
      </c>
      <c r="F78" s="403">
        <f>((D5+D39)/D72)*F74+((I5+I39)/I72)*F75+((N5+N39)/N72)*F76</f>
        <v>0</v>
      </c>
      <c r="G78" s="202"/>
      <c r="H78" s="202"/>
      <c r="I78" s="202"/>
      <c r="J78" s="202"/>
      <c r="K78" s="202"/>
      <c r="L78" s="202"/>
      <c r="M78" s="202"/>
      <c r="N78" s="202"/>
      <c r="O78" s="202"/>
      <c r="P78" s="202"/>
      <c r="Q78" s="381"/>
    </row>
    <row r="79" spans="1:17" ht="9" customHeight="1" thickBot="1" x14ac:dyDescent="0.3">
      <c r="A79" s="404"/>
      <c r="B79" s="404"/>
      <c r="C79" s="404"/>
      <c r="D79" s="404"/>
      <c r="E79" s="404"/>
      <c r="F79" s="404"/>
      <c r="G79" s="404"/>
      <c r="H79" s="404"/>
      <c r="I79" s="404"/>
      <c r="J79" s="404"/>
      <c r="K79" s="404"/>
      <c r="L79" s="404"/>
      <c r="M79" s="404"/>
      <c r="N79" s="404"/>
      <c r="O79" s="404"/>
      <c r="P79" s="404"/>
      <c r="Q79" s="405"/>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4BBC5-58D4-40AE-96F4-88F22B1D96FE}">
  <sheetPr>
    <tabColor theme="7" tint="0.59999389629810485"/>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33203125" style="9" customWidth="1"/>
    <col min="6" max="6" width="13.21875" style="9" customWidth="1"/>
    <col min="7" max="7" width="1.21875" style="9" customWidth="1"/>
    <col min="8" max="8" width="10.44140625" style="9" customWidth="1"/>
    <col min="9" max="9" width="14.21875" style="9" customWidth="1"/>
    <col min="10" max="10" width="1.109375" style="9" customWidth="1"/>
    <col min="11" max="11" width="13.21875" style="9" customWidth="1"/>
    <col min="12" max="12" width="1.21875" style="9" customWidth="1"/>
    <col min="13" max="13" width="10.44140625" style="9" customWidth="1"/>
    <col min="14" max="14" width="13.44140625" style="9" customWidth="1"/>
    <col min="15" max="15" width="1.109375" style="9" customWidth="1"/>
    <col min="16" max="16" width="13.21875" style="9" customWidth="1"/>
    <col min="17" max="17" width="1.5546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20" t="s">
        <v>604</v>
      </c>
      <c r="B1" s="621"/>
      <c r="C1" s="621"/>
      <c r="D1" s="621"/>
      <c r="E1" s="621"/>
      <c r="F1" s="621"/>
      <c r="G1" s="621"/>
      <c r="H1" s="621"/>
      <c r="I1" s="621"/>
      <c r="J1" s="621"/>
      <c r="K1" s="621"/>
      <c r="L1" s="621"/>
      <c r="M1" s="621"/>
      <c r="N1" s="621"/>
      <c r="O1" s="621"/>
      <c r="P1" s="621"/>
      <c r="Q1" s="622"/>
    </row>
    <row r="2" spans="1:20" ht="13.8" x14ac:dyDescent="0.25">
      <c r="A2" s="373"/>
      <c r="B2" s="198"/>
      <c r="C2" s="198"/>
      <c r="D2" s="199"/>
      <c r="E2" s="200"/>
      <c r="F2" s="200"/>
      <c r="G2" s="198"/>
      <c r="H2" s="198"/>
      <c r="I2" s="199"/>
      <c r="J2" s="200"/>
      <c r="K2" s="200"/>
      <c r="L2" s="198"/>
      <c r="M2" s="198"/>
      <c r="N2" s="199"/>
      <c r="O2" s="200"/>
      <c r="P2" s="200"/>
      <c r="Q2" s="374"/>
    </row>
    <row r="3" spans="1:20" ht="15.6" x14ac:dyDescent="0.25">
      <c r="A3" s="375"/>
      <c r="B3" s="376"/>
      <c r="C3" s="201" t="s">
        <v>330</v>
      </c>
      <c r="D3" s="201"/>
      <c r="E3" s="201"/>
      <c r="F3" s="201"/>
      <c r="G3" s="202"/>
      <c r="H3" s="623" t="s">
        <v>331</v>
      </c>
      <c r="I3" s="623"/>
      <c r="J3" s="623"/>
      <c r="K3" s="623"/>
      <c r="L3" s="202"/>
      <c r="M3" s="623" t="s">
        <v>332</v>
      </c>
      <c r="N3" s="623"/>
      <c r="O3" s="623"/>
      <c r="P3" s="623"/>
      <c r="Q3" s="624"/>
      <c r="R3" s="377"/>
      <c r="S3" s="377"/>
      <c r="T3" s="377"/>
    </row>
    <row r="4" spans="1:20" ht="16.350000000000001" customHeight="1" x14ac:dyDescent="0.25">
      <c r="A4" s="378"/>
      <c r="B4" s="202"/>
      <c r="C4" s="202"/>
      <c r="D4" s="379" t="s">
        <v>333</v>
      </c>
      <c r="E4" s="380"/>
      <c r="F4" s="380" t="s">
        <v>334</v>
      </c>
      <c r="G4" s="202"/>
      <c r="H4" s="202"/>
      <c r="I4" s="379" t="s">
        <v>333</v>
      </c>
      <c r="J4" s="380"/>
      <c r="K4" s="380" t="s">
        <v>334</v>
      </c>
      <c r="L4" s="202"/>
      <c r="M4" s="202"/>
      <c r="N4" s="379" t="s">
        <v>333</v>
      </c>
      <c r="O4" s="380"/>
      <c r="P4" s="380" t="s">
        <v>334</v>
      </c>
      <c r="Q4" s="381"/>
      <c r="R4" s="377"/>
    </row>
    <row r="5" spans="1:20" ht="17.55" customHeight="1" x14ac:dyDescent="0.25">
      <c r="A5" s="382" t="s">
        <v>111</v>
      </c>
      <c r="B5" s="204"/>
      <c r="C5" s="204"/>
      <c r="D5" s="205">
        <v>1</v>
      </c>
      <c r="E5" s="206"/>
      <c r="F5" s="310"/>
      <c r="G5" s="202"/>
      <c r="H5" s="204"/>
      <c r="I5" s="205">
        <v>1</v>
      </c>
      <c r="J5" s="206"/>
      <c r="K5" s="310"/>
      <c r="L5" s="202"/>
      <c r="M5" s="204"/>
      <c r="N5" s="205">
        <v>1</v>
      </c>
      <c r="O5" s="206"/>
      <c r="P5" s="310"/>
      <c r="Q5" s="381"/>
    </row>
    <row r="6" spans="1:20" ht="31.5" customHeight="1" x14ac:dyDescent="0.25">
      <c r="A6" s="382"/>
      <c r="B6" s="204"/>
      <c r="C6" s="551" t="s">
        <v>335</v>
      </c>
      <c r="D6" s="213"/>
      <c r="E6" s="208"/>
      <c r="F6" s="81"/>
      <c r="G6" s="202"/>
      <c r="H6" s="551" t="s">
        <v>336</v>
      </c>
      <c r="I6" s="213"/>
      <c r="J6" s="208"/>
      <c r="K6" s="81"/>
      <c r="L6" s="202"/>
      <c r="M6" s="551" t="s">
        <v>337</v>
      </c>
      <c r="N6" s="213"/>
      <c r="O6" s="208"/>
      <c r="P6" s="81"/>
      <c r="Q6" s="381"/>
    </row>
    <row r="7" spans="1:20" ht="9.6" customHeight="1" x14ac:dyDescent="0.25">
      <c r="A7" s="382"/>
      <c r="B7" s="204"/>
      <c r="C7" s="204"/>
      <c r="D7" s="204"/>
      <c r="E7" s="204"/>
      <c r="F7" s="204"/>
      <c r="G7" s="204"/>
      <c r="H7" s="204"/>
      <c r="I7" s="204"/>
      <c r="J7" s="204"/>
      <c r="K7" s="204"/>
      <c r="L7" s="204"/>
      <c r="M7" s="204"/>
      <c r="N7" s="204"/>
      <c r="O7" s="204"/>
      <c r="P7" s="204"/>
      <c r="Q7" s="381"/>
      <c r="R7" s="204"/>
      <c r="S7" s="204"/>
    </row>
    <row r="8" spans="1:20" ht="11.25" customHeight="1" x14ac:dyDescent="0.25">
      <c r="A8" s="382"/>
      <c r="B8" s="204"/>
      <c r="C8" s="204"/>
      <c r="D8" s="204"/>
      <c r="E8" s="204"/>
      <c r="F8" s="204"/>
      <c r="G8" s="204"/>
      <c r="H8" s="204"/>
      <c r="I8" s="204"/>
      <c r="J8" s="204"/>
      <c r="K8" s="204"/>
      <c r="L8" s="204"/>
      <c r="M8" s="204"/>
      <c r="N8" s="204"/>
      <c r="O8" s="204"/>
      <c r="P8" s="81"/>
      <c r="Q8" s="381"/>
    </row>
    <row r="9" spans="1:20" ht="13.8" x14ac:dyDescent="0.25">
      <c r="A9" s="382" t="s">
        <v>112</v>
      </c>
      <c r="B9" s="204"/>
      <c r="C9" s="209"/>
      <c r="D9" s="207"/>
      <c r="E9" s="210"/>
      <c r="F9" s="82"/>
      <c r="G9" s="202"/>
      <c r="H9" s="209"/>
      <c r="I9" s="207"/>
      <c r="J9" s="210"/>
      <c r="K9" s="82"/>
      <c r="L9" s="202"/>
      <c r="M9" s="209"/>
      <c r="N9" s="207"/>
      <c r="O9" s="210"/>
      <c r="P9" s="82"/>
      <c r="Q9" s="381"/>
    </row>
    <row r="10" spans="1:20" ht="5.25" customHeight="1" x14ac:dyDescent="0.25">
      <c r="A10" s="384"/>
      <c r="B10" s="211"/>
      <c r="C10" s="211"/>
      <c r="D10" s="212"/>
      <c r="E10" s="208"/>
      <c r="F10" s="81"/>
      <c r="G10" s="202"/>
      <c r="H10" s="211"/>
      <c r="I10" s="212"/>
      <c r="J10" s="208"/>
      <c r="K10" s="81"/>
      <c r="L10" s="202"/>
      <c r="M10" s="211"/>
      <c r="N10" s="212"/>
      <c r="O10" s="208"/>
      <c r="P10" s="81"/>
      <c r="Q10" s="381"/>
    </row>
    <row r="11" spans="1:20" ht="13.8" x14ac:dyDescent="0.25">
      <c r="A11" s="384" t="s">
        <v>113</v>
      </c>
      <c r="B11" s="203"/>
      <c r="C11" s="203"/>
      <c r="D11" s="212"/>
      <c r="E11" s="208"/>
      <c r="F11" s="81"/>
      <c r="G11" s="202"/>
      <c r="H11" s="203"/>
      <c r="I11" s="212"/>
      <c r="J11" s="208"/>
      <c r="K11" s="81"/>
      <c r="L11" s="202"/>
      <c r="M11" s="203"/>
      <c r="N11" s="212"/>
      <c r="O11" s="208"/>
      <c r="P11" s="81"/>
      <c r="Q11" s="381"/>
    </row>
    <row r="12" spans="1:20" ht="15" customHeight="1" x14ac:dyDescent="0.25">
      <c r="A12" s="385" t="s">
        <v>114</v>
      </c>
      <c r="B12" s="203"/>
      <c r="C12" s="203"/>
      <c r="D12" s="213"/>
      <c r="E12" s="208"/>
      <c r="F12" s="81"/>
      <c r="G12" s="202"/>
      <c r="H12" s="203"/>
      <c r="I12" s="213"/>
      <c r="J12" s="208"/>
      <c r="K12" s="81"/>
      <c r="L12" s="202"/>
      <c r="M12" s="203"/>
      <c r="N12" s="213"/>
      <c r="O12" s="208"/>
      <c r="P12" s="81"/>
      <c r="Q12" s="381"/>
    </row>
    <row r="13" spans="1:20" ht="15" customHeight="1" x14ac:dyDescent="0.25">
      <c r="A13" s="385" t="s">
        <v>115</v>
      </c>
      <c r="B13" s="203"/>
      <c r="C13" s="203"/>
      <c r="D13" s="213"/>
      <c r="E13" s="208"/>
      <c r="F13" s="81"/>
      <c r="G13" s="202"/>
      <c r="H13" s="203"/>
      <c r="I13" s="213"/>
      <c r="J13" s="208"/>
      <c r="K13" s="81"/>
      <c r="L13" s="202"/>
      <c r="M13" s="203"/>
      <c r="N13" s="213"/>
      <c r="O13" s="208"/>
      <c r="P13" s="81"/>
      <c r="Q13" s="381"/>
    </row>
    <row r="14" spans="1:20" ht="15" customHeight="1" x14ac:dyDescent="0.25">
      <c r="A14" s="385" t="s">
        <v>116</v>
      </c>
      <c r="B14" s="203"/>
      <c r="C14" s="203"/>
      <c r="D14" s="213"/>
      <c r="E14" s="208"/>
      <c r="F14" s="81"/>
      <c r="G14" s="202"/>
      <c r="H14" s="203"/>
      <c r="I14" s="213"/>
      <c r="J14" s="208"/>
      <c r="K14" s="81"/>
      <c r="L14" s="202"/>
      <c r="M14" s="203"/>
      <c r="N14" s="213"/>
      <c r="O14" s="208"/>
      <c r="P14" s="81"/>
      <c r="Q14" s="381"/>
    </row>
    <row r="15" spans="1:20" ht="15" customHeight="1" x14ac:dyDescent="0.25">
      <c r="A15" s="385" t="s">
        <v>117</v>
      </c>
      <c r="B15" s="203"/>
      <c r="C15" s="203"/>
      <c r="D15" s="213"/>
      <c r="E15" s="208"/>
      <c r="F15" s="81"/>
      <c r="G15" s="202"/>
      <c r="H15" s="203"/>
      <c r="I15" s="213"/>
      <c r="J15" s="208"/>
      <c r="K15" s="81"/>
      <c r="L15" s="202"/>
      <c r="M15" s="203"/>
      <c r="N15" s="213"/>
      <c r="O15" s="208"/>
      <c r="P15" s="81"/>
      <c r="Q15" s="381"/>
    </row>
    <row r="16" spans="1:20" ht="15" customHeight="1" x14ac:dyDescent="0.25">
      <c r="A16" s="385" t="s">
        <v>118</v>
      </c>
      <c r="B16" s="203"/>
      <c r="C16" s="203"/>
      <c r="D16" s="213"/>
      <c r="E16" s="208"/>
      <c r="F16" s="81"/>
      <c r="G16" s="202"/>
      <c r="H16" s="203"/>
      <c r="I16" s="213"/>
      <c r="J16" s="208"/>
      <c r="K16" s="81"/>
      <c r="L16" s="202"/>
      <c r="M16" s="203"/>
      <c r="N16" s="213"/>
      <c r="O16" s="208"/>
      <c r="P16" s="81"/>
      <c r="Q16" s="381"/>
    </row>
    <row r="17" spans="1:17" ht="15" customHeight="1" x14ac:dyDescent="0.25">
      <c r="A17" s="385" t="s">
        <v>119</v>
      </c>
      <c r="B17" s="203"/>
      <c r="C17" s="203"/>
      <c r="D17" s="213"/>
      <c r="E17" s="208"/>
      <c r="F17" s="81"/>
      <c r="G17" s="202"/>
      <c r="H17" s="203"/>
      <c r="I17" s="213"/>
      <c r="J17" s="208"/>
      <c r="K17" s="81"/>
      <c r="L17" s="202"/>
      <c r="M17" s="203"/>
      <c r="N17" s="213"/>
      <c r="O17" s="208"/>
      <c r="P17" s="81"/>
      <c r="Q17" s="381"/>
    </row>
    <row r="18" spans="1:17" ht="15" customHeight="1" x14ac:dyDescent="0.25">
      <c r="A18" s="385" t="s">
        <v>120</v>
      </c>
      <c r="B18" s="203"/>
      <c r="C18" s="203"/>
      <c r="D18" s="213"/>
      <c r="E18" s="208"/>
      <c r="F18" s="81"/>
      <c r="G18" s="202"/>
      <c r="H18" s="203"/>
      <c r="I18" s="213"/>
      <c r="J18" s="208"/>
      <c r="K18" s="81"/>
      <c r="L18" s="202"/>
      <c r="M18" s="203"/>
      <c r="N18" s="213"/>
      <c r="O18" s="208"/>
      <c r="P18" s="81"/>
      <c r="Q18" s="381"/>
    </row>
    <row r="19" spans="1:17" ht="13.8" x14ac:dyDescent="0.25">
      <c r="A19" s="386"/>
      <c r="B19" s="214" t="s">
        <v>121</v>
      </c>
      <c r="C19" s="215"/>
      <c r="D19" s="216">
        <f>SUM(D12:D18)</f>
        <v>0</v>
      </c>
      <c r="E19" s="206"/>
      <c r="F19" s="82"/>
      <c r="G19" s="202"/>
      <c r="H19" s="215"/>
      <c r="I19" s="216">
        <f>SUM(I12:I18)</f>
        <v>0</v>
      </c>
      <c r="J19" s="206"/>
      <c r="K19" s="82"/>
      <c r="L19" s="202"/>
      <c r="M19" s="215"/>
      <c r="N19" s="216">
        <f>SUM(N12:N18)</f>
        <v>0</v>
      </c>
      <c r="O19" s="206"/>
      <c r="P19" s="82"/>
      <c r="Q19" s="381"/>
    </row>
    <row r="20" spans="1:17" ht="6.6" customHeight="1" x14ac:dyDescent="0.25">
      <c r="A20" s="386"/>
      <c r="B20" s="217"/>
      <c r="C20" s="215"/>
      <c r="D20" s="218"/>
      <c r="E20" s="219"/>
      <c r="F20" s="81"/>
      <c r="G20" s="202"/>
      <c r="H20" s="215"/>
      <c r="I20" s="218"/>
      <c r="J20" s="219"/>
      <c r="K20" s="81"/>
      <c r="L20" s="202"/>
      <c r="M20" s="215"/>
      <c r="N20" s="218"/>
      <c r="O20" s="219"/>
      <c r="P20" s="81"/>
      <c r="Q20" s="381"/>
    </row>
    <row r="21" spans="1:17" ht="13.8" x14ac:dyDescent="0.25">
      <c r="A21" s="384" t="s">
        <v>122</v>
      </c>
      <c r="B21" s="211"/>
      <c r="C21" s="215"/>
      <c r="D21" s="218"/>
      <c r="E21" s="219"/>
      <c r="F21" s="81"/>
      <c r="G21" s="203"/>
      <c r="H21" s="215"/>
      <c r="I21" s="218"/>
      <c r="J21" s="219"/>
      <c r="K21" s="81"/>
      <c r="L21" s="203"/>
      <c r="M21" s="215"/>
      <c r="N21" s="218"/>
      <c r="O21" s="219"/>
      <c r="P21" s="81"/>
      <c r="Q21" s="387"/>
    </row>
    <row r="22" spans="1:17" ht="15" customHeight="1" x14ac:dyDescent="0.25">
      <c r="A22" s="385" t="s">
        <v>123</v>
      </c>
      <c r="B22" s="203"/>
      <c r="C22" s="215"/>
      <c r="D22" s="415"/>
      <c r="E22" s="208"/>
      <c r="F22" s="81"/>
      <c r="G22" s="203"/>
      <c r="H22" s="215"/>
      <c r="I22" s="213"/>
      <c r="J22" s="208"/>
      <c r="K22" s="81"/>
      <c r="L22" s="203"/>
      <c r="M22" s="215"/>
      <c r="N22" s="213"/>
      <c r="O22" s="208"/>
      <c r="P22" s="81"/>
      <c r="Q22" s="387"/>
    </row>
    <row r="23" spans="1:17" ht="15" customHeight="1" x14ac:dyDescent="0.25">
      <c r="A23" s="385" t="s">
        <v>124</v>
      </c>
      <c r="B23" s="203"/>
      <c r="C23" s="215"/>
      <c r="D23" s="412">
        <f>D$19*D22</f>
        <v>0</v>
      </c>
      <c r="E23" s="208"/>
      <c r="F23" s="81"/>
      <c r="G23" s="203"/>
      <c r="H23" s="215"/>
      <c r="I23" s="388">
        <f>I$19*I22</f>
        <v>0</v>
      </c>
      <c r="J23" s="208"/>
      <c r="K23" s="81"/>
      <c r="L23" s="203"/>
      <c r="M23" s="215"/>
      <c r="N23" s="388">
        <f>N$19*N22</f>
        <v>0</v>
      </c>
      <c r="O23" s="208"/>
      <c r="P23" s="81"/>
      <c r="Q23" s="387"/>
    </row>
    <row r="24" spans="1:17" ht="15" customHeight="1" x14ac:dyDescent="0.25">
      <c r="A24" s="385" t="s">
        <v>125</v>
      </c>
      <c r="B24" s="203"/>
      <c r="C24" s="215"/>
      <c r="D24" s="415"/>
      <c r="E24" s="208"/>
      <c r="F24" s="81"/>
      <c r="G24" s="203"/>
      <c r="H24" s="215"/>
      <c r="I24" s="213"/>
      <c r="J24" s="208"/>
      <c r="K24" s="81"/>
      <c r="L24" s="203"/>
      <c r="M24" s="215"/>
      <c r="N24" s="213"/>
      <c r="O24" s="208"/>
      <c r="P24" s="81"/>
      <c r="Q24" s="387"/>
    </row>
    <row r="25" spans="1:17" ht="15" customHeight="1" x14ac:dyDescent="0.25">
      <c r="A25" s="385" t="s">
        <v>126</v>
      </c>
      <c r="B25" s="203"/>
      <c r="C25" s="215"/>
      <c r="D25" s="412">
        <f>D$19*D24</f>
        <v>0</v>
      </c>
      <c r="E25" s="208"/>
      <c r="F25" s="81"/>
      <c r="G25" s="203"/>
      <c r="H25" s="215"/>
      <c r="I25" s="388">
        <f>I$19*I24</f>
        <v>0</v>
      </c>
      <c r="J25" s="208"/>
      <c r="K25" s="81"/>
      <c r="L25" s="203"/>
      <c r="M25" s="215"/>
      <c r="N25" s="388">
        <f>N$19*N24</f>
        <v>0</v>
      </c>
      <c r="O25" s="208"/>
      <c r="P25" s="81"/>
      <c r="Q25" s="387"/>
    </row>
    <row r="26" spans="1:17" ht="15" customHeight="1" x14ac:dyDescent="0.25">
      <c r="A26" s="385" t="s">
        <v>127</v>
      </c>
      <c r="B26" s="203"/>
      <c r="C26" s="215"/>
      <c r="D26" s="415"/>
      <c r="E26" s="208"/>
      <c r="F26" s="81"/>
      <c r="G26" s="203"/>
      <c r="H26" s="215"/>
      <c r="I26" s="213"/>
      <c r="J26" s="208"/>
      <c r="K26" s="81"/>
      <c r="L26" s="203"/>
      <c r="M26" s="215"/>
      <c r="N26" s="213"/>
      <c r="O26" s="208"/>
      <c r="P26" s="81"/>
      <c r="Q26" s="387"/>
    </row>
    <row r="27" spans="1:17" ht="15" customHeight="1" x14ac:dyDescent="0.25">
      <c r="A27" s="385" t="s">
        <v>128</v>
      </c>
      <c r="B27" s="203"/>
      <c r="C27" s="215"/>
      <c r="D27" s="412">
        <f>D$19*D26</f>
        <v>0</v>
      </c>
      <c r="E27" s="208"/>
      <c r="F27" s="81"/>
      <c r="G27" s="203"/>
      <c r="H27" s="215"/>
      <c r="I27" s="388">
        <f>I$19*I26</f>
        <v>0</v>
      </c>
      <c r="J27" s="208"/>
      <c r="K27" s="81"/>
      <c r="L27" s="203"/>
      <c r="M27" s="215"/>
      <c r="N27" s="388">
        <f>N$19*N26</f>
        <v>0</v>
      </c>
      <c r="O27" s="208"/>
      <c r="P27" s="81"/>
      <c r="Q27" s="387"/>
    </row>
    <row r="28" spans="1:17" ht="15" customHeight="1" x14ac:dyDescent="0.25">
      <c r="A28" s="385" t="s">
        <v>129</v>
      </c>
      <c r="B28" s="203"/>
      <c r="C28" s="215"/>
      <c r="D28" s="415"/>
      <c r="E28" s="208"/>
      <c r="F28" s="81"/>
      <c r="G28" s="203"/>
      <c r="H28" s="215"/>
      <c r="I28" s="213"/>
      <c r="J28" s="208"/>
      <c r="K28" s="81"/>
      <c r="L28" s="203"/>
      <c r="M28" s="215"/>
      <c r="N28" s="213"/>
      <c r="O28" s="208"/>
      <c r="P28" s="81"/>
      <c r="Q28" s="387"/>
    </row>
    <row r="29" spans="1:17" ht="15" customHeight="1" x14ac:dyDescent="0.25">
      <c r="A29" s="385" t="s">
        <v>130</v>
      </c>
      <c r="B29" s="203"/>
      <c r="C29" s="215"/>
      <c r="D29" s="412">
        <f>D$19*D28</f>
        <v>0</v>
      </c>
      <c r="E29" s="208"/>
      <c r="F29" s="81"/>
      <c r="G29" s="202"/>
      <c r="H29" s="215"/>
      <c r="I29" s="388">
        <f>I$19*I28</f>
        <v>0</v>
      </c>
      <c r="J29" s="208"/>
      <c r="K29" s="81"/>
      <c r="L29" s="202"/>
      <c r="M29" s="215"/>
      <c r="N29" s="388">
        <f>N$19*N28</f>
        <v>0</v>
      </c>
      <c r="O29" s="208"/>
      <c r="P29" s="81"/>
      <c r="Q29" s="381"/>
    </row>
    <row r="30" spans="1:17" ht="15" customHeight="1" x14ac:dyDescent="0.25">
      <c r="A30" s="385" t="s">
        <v>131</v>
      </c>
      <c r="B30" s="203"/>
      <c r="C30" s="203"/>
      <c r="D30" s="213"/>
      <c r="E30" s="208"/>
      <c r="F30" s="81"/>
      <c r="G30" s="202"/>
      <c r="H30" s="215"/>
      <c r="I30" s="213"/>
      <c r="J30" s="208"/>
      <c r="K30" s="81"/>
      <c r="L30" s="202"/>
      <c r="M30" s="215"/>
      <c r="N30" s="213"/>
      <c r="O30" s="208"/>
      <c r="P30" s="81"/>
      <c r="Q30" s="381"/>
    </row>
    <row r="31" spans="1:17" ht="13.8" x14ac:dyDescent="0.25">
      <c r="A31" s="385" t="s">
        <v>132</v>
      </c>
      <c r="B31" s="203"/>
      <c r="C31" s="203"/>
      <c r="D31" s="388">
        <f>D$19*D30</f>
        <v>0</v>
      </c>
      <c r="E31" s="208"/>
      <c r="F31" s="81"/>
      <c r="G31" s="202"/>
      <c r="H31" s="203"/>
      <c r="I31" s="388">
        <f>I$19*I30</f>
        <v>0</v>
      </c>
      <c r="J31" s="208"/>
      <c r="K31" s="81"/>
      <c r="L31" s="202"/>
      <c r="M31" s="203"/>
      <c r="N31" s="388">
        <f>N$19*N30</f>
        <v>0</v>
      </c>
      <c r="O31" s="208"/>
      <c r="P31" s="81"/>
      <c r="Q31" s="381"/>
    </row>
    <row r="32" spans="1:17" ht="13.8" x14ac:dyDescent="0.25">
      <c r="A32" s="389" t="s">
        <v>133</v>
      </c>
      <c r="B32" s="214"/>
      <c r="C32" s="215"/>
      <c r="D32" s="216">
        <f>SUM(D22:D31)</f>
        <v>0</v>
      </c>
      <c r="E32" s="206"/>
      <c r="F32" s="82"/>
      <c r="G32" s="220"/>
      <c r="H32" s="215"/>
      <c r="I32" s="216">
        <f>SUM(I22:I31)</f>
        <v>0</v>
      </c>
      <c r="J32" s="206"/>
      <c r="K32" s="82"/>
      <c r="L32" s="220"/>
      <c r="M32" s="215"/>
      <c r="N32" s="216">
        <f>SUM(N22:N31)</f>
        <v>0</v>
      </c>
      <c r="O32" s="206"/>
      <c r="P32" s="82"/>
      <c r="Q32" s="390"/>
    </row>
    <row r="33" spans="1:17" ht="8.1" customHeight="1" x14ac:dyDescent="0.25">
      <c r="A33" s="385"/>
      <c r="B33" s="203"/>
      <c r="C33" s="203"/>
      <c r="D33" s="218"/>
      <c r="E33" s="219"/>
      <c r="F33" s="81"/>
      <c r="G33" s="202"/>
      <c r="H33" s="203"/>
      <c r="I33" s="218"/>
      <c r="J33" s="219"/>
      <c r="K33" s="81"/>
      <c r="L33" s="202"/>
      <c r="M33" s="203"/>
      <c r="N33" s="218"/>
      <c r="O33" s="219"/>
      <c r="P33" s="81"/>
      <c r="Q33" s="381"/>
    </row>
    <row r="34" spans="1:17" ht="13.8" x14ac:dyDescent="0.25">
      <c r="A34" s="389" t="s">
        <v>134</v>
      </c>
      <c r="B34" s="214"/>
      <c r="C34" s="203"/>
      <c r="D34" s="216">
        <f>D32+D19</f>
        <v>0</v>
      </c>
      <c r="E34" s="219"/>
      <c r="F34" s="81"/>
      <c r="G34" s="202"/>
      <c r="H34" s="203"/>
      <c r="I34" s="216">
        <f>I32+I19</f>
        <v>0</v>
      </c>
      <c r="J34" s="219"/>
      <c r="K34" s="81"/>
      <c r="L34" s="202"/>
      <c r="M34" s="203"/>
      <c r="N34" s="216">
        <f>N32+N19</f>
        <v>0</v>
      </c>
      <c r="O34" s="219"/>
      <c r="P34" s="81"/>
      <c r="Q34" s="381"/>
    </row>
    <row r="35" spans="1:17" ht="7.35" customHeight="1" x14ac:dyDescent="0.25">
      <c r="A35" s="385"/>
      <c r="B35" s="203"/>
      <c r="C35" s="203"/>
      <c r="D35" s="218"/>
      <c r="E35" s="219"/>
      <c r="F35" s="81"/>
      <c r="G35" s="202"/>
      <c r="H35" s="203"/>
      <c r="I35" s="218"/>
      <c r="J35" s="219"/>
      <c r="K35" s="81"/>
      <c r="L35" s="202"/>
      <c r="M35" s="203"/>
      <c r="N35" s="218"/>
      <c r="O35" s="219"/>
      <c r="P35" s="81"/>
      <c r="Q35" s="381"/>
    </row>
    <row r="36" spans="1:17" ht="13.8" x14ac:dyDescent="0.25">
      <c r="A36" s="384" t="s">
        <v>135</v>
      </c>
      <c r="B36" s="211"/>
      <c r="C36" s="211"/>
      <c r="D36" s="218"/>
      <c r="E36" s="208"/>
      <c r="F36" s="81"/>
      <c r="G36" s="202"/>
      <c r="H36" s="211"/>
      <c r="I36" s="218"/>
      <c r="J36" s="208"/>
      <c r="K36" s="81"/>
      <c r="L36" s="202"/>
      <c r="M36" s="211"/>
      <c r="N36" s="218"/>
      <c r="O36" s="208"/>
      <c r="P36" s="81"/>
      <c r="Q36" s="381"/>
    </row>
    <row r="37" spans="1:17" ht="15" customHeight="1" x14ac:dyDescent="0.25">
      <c r="A37" s="391" t="s">
        <v>136</v>
      </c>
      <c r="B37" s="221"/>
      <c r="C37" s="211"/>
      <c r="D37" s="213"/>
      <c r="E37" s="208"/>
      <c r="F37" s="81"/>
      <c r="G37" s="202"/>
      <c r="H37" s="211"/>
      <c r="I37" s="213"/>
      <c r="J37" s="208"/>
      <c r="K37" s="81"/>
      <c r="L37" s="202"/>
      <c r="M37" s="211"/>
      <c r="N37" s="213"/>
      <c r="O37" s="208"/>
      <c r="P37" s="81"/>
      <c r="Q37" s="381"/>
    </row>
    <row r="38" spans="1:17" ht="15" customHeight="1" x14ac:dyDescent="0.25">
      <c r="A38" s="391" t="s">
        <v>137</v>
      </c>
      <c r="B38" s="221"/>
      <c r="C38" s="211"/>
      <c r="D38" s="213"/>
      <c r="E38" s="208"/>
      <c r="F38" s="81"/>
      <c r="G38" s="202"/>
      <c r="H38" s="211"/>
      <c r="I38" s="213"/>
      <c r="J38" s="208"/>
      <c r="K38" s="81"/>
      <c r="L38" s="202"/>
      <c r="M38" s="211"/>
      <c r="N38" s="213"/>
      <c r="O38" s="208"/>
      <c r="P38" s="81"/>
      <c r="Q38" s="381"/>
    </row>
    <row r="39" spans="1:17" ht="13.8" x14ac:dyDescent="0.25">
      <c r="A39" s="389" t="s">
        <v>69</v>
      </c>
      <c r="B39" s="214"/>
      <c r="C39" s="215"/>
      <c r="D39" s="216">
        <f>SUM(D37:D38)+D34</f>
        <v>0</v>
      </c>
      <c r="E39" s="206"/>
      <c r="F39" s="82"/>
      <c r="G39" s="220"/>
      <c r="H39" s="215"/>
      <c r="I39" s="216">
        <f>SUM(I37:I38)+I34</f>
        <v>0</v>
      </c>
      <c r="J39" s="206"/>
      <c r="K39" s="82"/>
      <c r="L39" s="220"/>
      <c r="M39" s="215"/>
      <c r="N39" s="216">
        <f>SUM(N37:N38)+N34</f>
        <v>0</v>
      </c>
      <c r="O39" s="206"/>
      <c r="P39" s="81"/>
      <c r="Q39" s="390"/>
    </row>
    <row r="40" spans="1:17" ht="15.75" customHeight="1" x14ac:dyDescent="0.25">
      <c r="A40" s="385"/>
      <c r="B40" s="211"/>
      <c r="C40" s="211"/>
      <c r="D40" s="218"/>
      <c r="E40" s="219"/>
      <c r="F40" s="81"/>
      <c r="G40" s="202"/>
      <c r="H40" s="211"/>
      <c r="I40" s="218"/>
      <c r="J40" s="219"/>
      <c r="K40" s="81"/>
      <c r="L40" s="202"/>
      <c r="M40" s="211"/>
      <c r="N40" s="218"/>
      <c r="O40" s="219"/>
      <c r="P40" s="81"/>
      <c r="Q40" s="381"/>
    </row>
    <row r="41" spans="1:17" ht="13.8" x14ac:dyDescent="0.25">
      <c r="A41" s="382" t="s">
        <v>138</v>
      </c>
      <c r="B41" s="222"/>
      <c r="C41" s="222"/>
      <c r="D41" s="218"/>
      <c r="E41" s="219"/>
      <c r="F41" s="81"/>
      <c r="G41" s="202"/>
      <c r="H41" s="222"/>
      <c r="I41" s="222"/>
      <c r="J41" s="219"/>
      <c r="K41" s="81"/>
      <c r="L41" s="202"/>
      <c r="M41" s="222"/>
      <c r="N41" s="218"/>
      <c r="O41" s="219"/>
      <c r="P41" s="81"/>
      <c r="Q41" s="381"/>
    </row>
    <row r="42" spans="1:17" ht="15" customHeight="1" x14ac:dyDescent="0.25">
      <c r="A42" s="394" t="s">
        <v>341</v>
      </c>
      <c r="B42" s="221"/>
      <c r="C42" s="203"/>
      <c r="D42" s="213"/>
      <c r="E42" s="208"/>
      <c r="F42" s="81"/>
      <c r="G42" s="202"/>
      <c r="H42" s="203"/>
      <c r="I42" s="213"/>
      <c r="J42" s="208"/>
      <c r="K42" s="81"/>
      <c r="L42" s="202"/>
      <c r="M42" s="203"/>
      <c r="N42" s="213"/>
      <c r="O42" s="208"/>
      <c r="P42" s="81"/>
      <c r="Q42" s="381"/>
    </row>
    <row r="43" spans="1:17" ht="15" customHeight="1" x14ac:dyDescent="0.25">
      <c r="A43" s="394" t="s">
        <v>139</v>
      </c>
      <c r="B43" s="221"/>
      <c r="C43" s="203"/>
      <c r="D43" s="213"/>
      <c r="E43" s="208"/>
      <c r="F43" s="81"/>
      <c r="G43" s="202"/>
      <c r="H43" s="203"/>
      <c r="I43" s="213"/>
      <c r="J43" s="208"/>
      <c r="K43" s="81"/>
      <c r="L43" s="202"/>
      <c r="M43" s="203"/>
      <c r="N43" s="213"/>
      <c r="O43" s="208"/>
      <c r="P43" s="81"/>
      <c r="Q43" s="381"/>
    </row>
    <row r="44" spans="1:17" ht="15" customHeight="1" x14ac:dyDescent="0.25">
      <c r="A44" s="394" t="s">
        <v>140</v>
      </c>
      <c r="B44" s="221"/>
      <c r="C44" s="203"/>
      <c r="D44" s="213"/>
      <c r="E44" s="208"/>
      <c r="F44" s="81"/>
      <c r="G44" s="202"/>
      <c r="H44" s="203"/>
      <c r="I44" s="213"/>
      <c r="J44" s="208"/>
      <c r="K44" s="81"/>
      <c r="L44" s="202"/>
      <c r="M44" s="203"/>
      <c r="N44" s="213"/>
      <c r="O44" s="208"/>
      <c r="P44" s="81"/>
      <c r="Q44" s="381"/>
    </row>
    <row r="45" spans="1:17" ht="15" customHeight="1" x14ac:dyDescent="0.25">
      <c r="A45" s="394" t="s">
        <v>141</v>
      </c>
      <c r="B45" s="221"/>
      <c r="C45" s="203"/>
      <c r="D45" s="213"/>
      <c r="E45" s="208"/>
      <c r="F45" s="81"/>
      <c r="G45" s="202"/>
      <c r="H45" s="203"/>
      <c r="I45" s="213"/>
      <c r="J45" s="208"/>
      <c r="K45" s="81"/>
      <c r="L45" s="202"/>
      <c r="M45" s="203"/>
      <c r="N45" s="213"/>
      <c r="O45" s="208"/>
      <c r="P45" s="81"/>
      <c r="Q45" s="381"/>
    </row>
    <row r="46" spans="1:17" ht="15" customHeight="1" x14ac:dyDescent="0.25">
      <c r="A46" s="394" t="s">
        <v>342</v>
      </c>
      <c r="B46" s="221"/>
      <c r="C46" s="203"/>
      <c r="D46" s="213"/>
      <c r="E46" s="208"/>
      <c r="F46" s="81"/>
      <c r="G46" s="202"/>
      <c r="H46" s="203"/>
      <c r="I46" s="213"/>
      <c r="J46" s="208"/>
      <c r="K46" s="81"/>
      <c r="L46" s="202"/>
      <c r="M46" s="203"/>
      <c r="N46" s="213"/>
      <c r="O46" s="208"/>
      <c r="P46" s="81"/>
      <c r="Q46" s="381"/>
    </row>
    <row r="47" spans="1:17" ht="13.8" x14ac:dyDescent="0.25">
      <c r="A47" s="389" t="s">
        <v>142</v>
      </c>
      <c r="B47" s="214"/>
      <c r="C47" s="202"/>
      <c r="D47" s="216">
        <f>SUM(D42:D46)</f>
        <v>0</v>
      </c>
      <c r="E47" s="206"/>
      <c r="F47" s="82"/>
      <c r="G47" s="220"/>
      <c r="H47" s="202"/>
      <c r="I47" s="216">
        <f>SUM(I42:I46)</f>
        <v>0</v>
      </c>
      <c r="J47" s="206"/>
      <c r="K47" s="82"/>
      <c r="L47" s="220"/>
      <c r="M47" s="202"/>
      <c r="N47" s="216">
        <f>SUM(N42:N46)</f>
        <v>0</v>
      </c>
      <c r="O47" s="206"/>
      <c r="P47" s="82"/>
      <c r="Q47" s="390"/>
    </row>
    <row r="48" spans="1:17" ht="5.25" customHeight="1" x14ac:dyDescent="0.25">
      <c r="A48" s="384"/>
      <c r="B48" s="204"/>
      <c r="C48" s="211"/>
      <c r="D48" s="218"/>
      <c r="E48" s="219"/>
      <c r="F48" s="81"/>
      <c r="G48" s="202"/>
      <c r="H48" s="211"/>
      <c r="I48" s="218"/>
      <c r="J48" s="219"/>
      <c r="K48" s="81"/>
      <c r="L48" s="202"/>
      <c r="M48" s="211"/>
      <c r="N48" s="218"/>
      <c r="O48" s="219"/>
      <c r="P48" s="81"/>
      <c r="Q48" s="381"/>
    </row>
    <row r="49" spans="1:17" ht="13.8" x14ac:dyDescent="0.25">
      <c r="A49" s="382" t="s">
        <v>143</v>
      </c>
      <c r="B49" s="222"/>
      <c r="C49" s="222"/>
      <c r="D49" s="218"/>
      <c r="E49" s="219"/>
      <c r="F49" s="81"/>
      <c r="G49" s="202"/>
      <c r="H49" s="222"/>
      <c r="I49" s="218"/>
      <c r="J49" s="219"/>
      <c r="K49" s="81"/>
      <c r="L49" s="202"/>
      <c r="M49" s="222"/>
      <c r="N49" s="218"/>
      <c r="O49" s="219"/>
      <c r="P49" s="81"/>
      <c r="Q49" s="381"/>
    </row>
    <row r="50" spans="1:17" ht="13.8" x14ac:dyDescent="0.25">
      <c r="A50" s="384" t="s">
        <v>144</v>
      </c>
      <c r="B50" s="211"/>
      <c r="C50" s="203"/>
      <c r="D50" s="218"/>
      <c r="E50" s="208"/>
      <c r="F50" s="81"/>
      <c r="G50" s="202"/>
      <c r="H50" s="203"/>
      <c r="I50" s="218"/>
      <c r="J50" s="208"/>
      <c r="K50" s="81"/>
      <c r="L50" s="202"/>
      <c r="M50" s="203"/>
      <c r="N50" s="218"/>
      <c r="O50" s="208"/>
      <c r="P50" s="81"/>
      <c r="Q50" s="381"/>
    </row>
    <row r="51" spans="1:17" ht="15" customHeight="1" x14ac:dyDescent="0.25">
      <c r="A51" s="391" t="s">
        <v>145</v>
      </c>
      <c r="B51" s="211"/>
      <c r="C51" s="203"/>
      <c r="D51" s="213"/>
      <c r="E51" s="208"/>
      <c r="F51" s="81"/>
      <c r="G51" s="202"/>
      <c r="H51" s="203"/>
      <c r="I51" s="213"/>
      <c r="J51" s="208"/>
      <c r="K51" s="81"/>
      <c r="L51" s="202"/>
      <c r="M51" s="203"/>
      <c r="N51" s="213"/>
      <c r="O51" s="208"/>
      <c r="P51" s="81"/>
      <c r="Q51" s="381"/>
    </row>
    <row r="52" spans="1:17" ht="15" customHeight="1" x14ac:dyDescent="0.25">
      <c r="A52" s="391" t="s">
        <v>146</v>
      </c>
      <c r="B52" s="211"/>
      <c r="C52" s="203"/>
      <c r="D52" s="213"/>
      <c r="E52" s="208"/>
      <c r="F52" s="81"/>
      <c r="G52" s="202"/>
      <c r="H52" s="203"/>
      <c r="I52" s="213"/>
      <c r="J52" s="208"/>
      <c r="K52" s="81"/>
      <c r="L52" s="202"/>
      <c r="M52" s="203"/>
      <c r="N52" s="213"/>
      <c r="O52" s="208"/>
      <c r="P52" s="81"/>
      <c r="Q52" s="381"/>
    </row>
    <row r="53" spans="1:17" ht="15" customHeight="1" x14ac:dyDescent="0.25">
      <c r="A53" s="384" t="s">
        <v>147</v>
      </c>
      <c r="B53" s="211"/>
      <c r="C53" s="203"/>
      <c r="D53" s="213"/>
      <c r="E53" s="208"/>
      <c r="F53" s="81"/>
      <c r="G53" s="202"/>
      <c r="H53" s="203"/>
      <c r="I53" s="213"/>
      <c r="J53" s="208"/>
      <c r="K53" s="81"/>
      <c r="L53" s="202"/>
      <c r="M53" s="203"/>
      <c r="N53" s="213"/>
      <c r="O53" s="208"/>
      <c r="P53" s="81"/>
      <c r="Q53" s="381"/>
    </row>
    <row r="54" spans="1:17" ht="15" customHeight="1" x14ac:dyDescent="0.25">
      <c r="A54" s="384" t="s">
        <v>148</v>
      </c>
      <c r="B54" s="211"/>
      <c r="C54" s="203"/>
      <c r="D54" s="218"/>
      <c r="E54" s="208"/>
      <c r="F54" s="81"/>
      <c r="G54" s="202"/>
      <c r="H54" s="203"/>
      <c r="I54" s="218"/>
      <c r="J54" s="208"/>
      <c r="K54" s="81"/>
      <c r="L54" s="202"/>
      <c r="M54" s="203"/>
      <c r="N54" s="218"/>
      <c r="O54" s="208"/>
      <c r="P54" s="81"/>
      <c r="Q54" s="381"/>
    </row>
    <row r="55" spans="1:17" ht="15" customHeight="1" x14ac:dyDescent="0.25">
      <c r="A55" s="391" t="s">
        <v>149</v>
      </c>
      <c r="B55" s="211"/>
      <c r="C55" s="203"/>
      <c r="D55" s="213"/>
      <c r="E55" s="208"/>
      <c r="F55" s="81"/>
      <c r="G55" s="202"/>
      <c r="H55" s="203"/>
      <c r="I55" s="213"/>
      <c r="J55" s="208"/>
      <c r="K55" s="81"/>
      <c r="L55" s="202"/>
      <c r="M55" s="203"/>
      <c r="N55" s="213"/>
      <c r="O55" s="208"/>
      <c r="P55" s="81"/>
      <c r="Q55" s="381"/>
    </row>
    <row r="56" spans="1:17" ht="15" customHeight="1" x14ac:dyDescent="0.25">
      <c r="A56" s="391" t="s">
        <v>150</v>
      </c>
      <c r="B56" s="211"/>
      <c r="C56" s="203"/>
      <c r="D56" s="213"/>
      <c r="E56" s="208"/>
      <c r="F56" s="81"/>
      <c r="G56" s="202"/>
      <c r="H56" s="203"/>
      <c r="I56" s="213"/>
      <c r="J56" s="208"/>
      <c r="K56" s="81"/>
      <c r="L56" s="202"/>
      <c r="M56" s="203"/>
      <c r="N56" s="213"/>
      <c r="O56" s="208"/>
      <c r="P56" s="81"/>
      <c r="Q56" s="381"/>
    </row>
    <row r="57" spans="1:17" ht="15" customHeight="1" x14ac:dyDescent="0.25">
      <c r="A57" s="394" t="s">
        <v>151</v>
      </c>
      <c r="B57" s="211"/>
      <c r="C57" s="203"/>
      <c r="D57" s="213"/>
      <c r="E57" s="208"/>
      <c r="F57" s="81"/>
      <c r="G57" s="202"/>
      <c r="H57" s="203"/>
      <c r="I57" s="213"/>
      <c r="J57" s="208"/>
      <c r="K57" s="81"/>
      <c r="L57" s="202"/>
      <c r="M57" s="203"/>
      <c r="N57" s="213"/>
      <c r="O57" s="208"/>
      <c r="P57" s="81"/>
      <c r="Q57" s="381"/>
    </row>
    <row r="58" spans="1:17" ht="15" customHeight="1" x14ac:dyDescent="0.25">
      <c r="A58" s="396" t="s">
        <v>152</v>
      </c>
      <c r="B58" s="203"/>
      <c r="C58" s="203"/>
      <c r="D58" s="213"/>
      <c r="E58" s="208"/>
      <c r="F58" s="81"/>
      <c r="G58" s="202"/>
      <c r="H58" s="203"/>
      <c r="I58" s="213"/>
      <c r="J58" s="208"/>
      <c r="K58" s="81"/>
      <c r="L58" s="202"/>
      <c r="M58" s="203"/>
      <c r="N58" s="213"/>
      <c r="O58" s="208"/>
      <c r="P58" s="81"/>
      <c r="Q58" s="381"/>
    </row>
    <row r="59" spans="1:17" ht="15" customHeight="1" x14ac:dyDescent="0.25">
      <c r="A59" s="396" t="s">
        <v>605</v>
      </c>
      <c r="B59" s="203"/>
      <c r="C59" s="203"/>
      <c r="D59" s="213"/>
      <c r="E59" s="208"/>
      <c r="F59" s="81"/>
      <c r="G59" s="202"/>
      <c r="H59" s="203"/>
      <c r="I59" s="213"/>
      <c r="J59" s="208"/>
      <c r="K59" s="81"/>
      <c r="L59" s="202"/>
      <c r="M59" s="203"/>
      <c r="N59" s="213"/>
      <c r="O59" s="208"/>
      <c r="P59" s="81"/>
      <c r="Q59" s="381"/>
    </row>
    <row r="60" spans="1:17" ht="15" customHeight="1" x14ac:dyDescent="0.25">
      <c r="A60" s="394" t="s">
        <v>153</v>
      </c>
      <c r="B60" s="203"/>
      <c r="C60" s="203"/>
      <c r="D60" s="213"/>
      <c r="E60" s="208"/>
      <c r="F60" s="81"/>
      <c r="G60" s="202"/>
      <c r="H60" s="203"/>
      <c r="I60" s="213"/>
      <c r="J60" s="208"/>
      <c r="K60" s="81"/>
      <c r="L60" s="202"/>
      <c r="M60" s="203"/>
      <c r="N60" s="213"/>
      <c r="O60" s="208"/>
      <c r="P60" s="81"/>
      <c r="Q60" s="381"/>
    </row>
    <row r="61" spans="1:17" ht="15" customHeight="1" x14ac:dyDescent="0.25">
      <c r="A61" s="394" t="s">
        <v>154</v>
      </c>
      <c r="B61" s="203"/>
      <c r="C61" s="203"/>
      <c r="D61" s="213"/>
      <c r="E61" s="208"/>
      <c r="F61" s="81"/>
      <c r="G61" s="202"/>
      <c r="H61" s="203"/>
      <c r="I61" s="213"/>
      <c r="J61" s="208"/>
      <c r="K61" s="81"/>
      <c r="L61" s="202"/>
      <c r="M61" s="203"/>
      <c r="N61" s="213"/>
      <c r="O61" s="208"/>
      <c r="P61" s="81"/>
      <c r="Q61" s="381"/>
    </row>
    <row r="62" spans="1:17" ht="15" customHeight="1" x14ac:dyDescent="0.25">
      <c r="A62" s="394" t="s">
        <v>155</v>
      </c>
      <c r="B62" s="203"/>
      <c r="C62" s="203"/>
      <c r="D62" s="213"/>
      <c r="E62" s="208"/>
      <c r="F62" s="81"/>
      <c r="G62" s="202"/>
      <c r="H62" s="203"/>
      <c r="I62" s="213"/>
      <c r="J62" s="208"/>
      <c r="K62" s="81"/>
      <c r="L62" s="202"/>
      <c r="M62" s="203"/>
      <c r="N62" s="213"/>
      <c r="O62" s="208"/>
      <c r="P62" s="81"/>
      <c r="Q62" s="381"/>
    </row>
    <row r="63" spans="1:17" ht="13.8" x14ac:dyDescent="0.25">
      <c r="A63" s="389" t="s">
        <v>156</v>
      </c>
      <c r="B63" s="214"/>
      <c r="C63" s="202"/>
      <c r="D63" s="216">
        <f>SUM(D51:D62)</f>
        <v>0</v>
      </c>
      <c r="E63" s="206"/>
      <c r="F63" s="82"/>
      <c r="G63" s="220"/>
      <c r="H63" s="202"/>
      <c r="I63" s="216">
        <f>SUM(I51:I62)</f>
        <v>0</v>
      </c>
      <c r="J63" s="206"/>
      <c r="K63" s="82"/>
      <c r="L63" s="220"/>
      <c r="M63" s="202"/>
      <c r="N63" s="216">
        <f>SUM(N51:N62)</f>
        <v>0</v>
      </c>
      <c r="O63" s="206"/>
      <c r="P63" s="82"/>
      <c r="Q63" s="390"/>
    </row>
    <row r="64" spans="1:17" ht="8.1" customHeight="1" x14ac:dyDescent="0.25">
      <c r="A64" s="384"/>
      <c r="B64" s="211"/>
      <c r="C64" s="211"/>
      <c r="D64" s="218"/>
      <c r="E64" s="219"/>
      <c r="F64" s="81"/>
      <c r="G64" s="202"/>
      <c r="H64" s="211"/>
      <c r="I64" s="218"/>
      <c r="J64" s="219"/>
      <c r="K64" s="81"/>
      <c r="L64" s="202"/>
      <c r="M64" s="211"/>
      <c r="N64" s="218"/>
      <c r="O64" s="219"/>
      <c r="P64" s="81"/>
      <c r="Q64" s="381"/>
    </row>
    <row r="65" spans="1:17" ht="13.8" x14ac:dyDescent="0.25">
      <c r="A65" s="382" t="s">
        <v>70</v>
      </c>
      <c r="B65" s="222"/>
      <c r="C65" s="222"/>
      <c r="D65" s="216">
        <f>+D5+D39+D47+D63</f>
        <v>1</v>
      </c>
      <c r="E65" s="206"/>
      <c r="F65" s="82"/>
      <c r="G65" s="220"/>
      <c r="H65" s="222"/>
      <c r="I65" s="216">
        <f>+I5+I39+I47+I63</f>
        <v>1</v>
      </c>
      <c r="J65" s="206"/>
      <c r="K65" s="82"/>
      <c r="L65" s="220"/>
      <c r="M65" s="222"/>
      <c r="N65" s="216">
        <f>+N5+N39+N47+N63</f>
        <v>1</v>
      </c>
      <c r="O65" s="206"/>
      <c r="P65" s="82"/>
      <c r="Q65" s="390"/>
    </row>
    <row r="66" spans="1:17" ht="6.6" customHeight="1" x14ac:dyDescent="0.25">
      <c r="A66" s="384"/>
      <c r="B66" s="211"/>
      <c r="C66" s="211"/>
      <c r="D66" s="218"/>
      <c r="E66" s="219"/>
      <c r="F66" s="81"/>
      <c r="G66" s="202"/>
      <c r="H66" s="211"/>
      <c r="I66" s="218"/>
      <c r="J66" s="219"/>
      <c r="K66" s="81"/>
      <c r="L66" s="202"/>
      <c r="M66" s="211"/>
      <c r="N66" s="218"/>
      <c r="O66" s="219"/>
      <c r="P66" s="81"/>
      <c r="Q66" s="381"/>
    </row>
    <row r="67" spans="1:17" ht="15" customHeight="1" x14ac:dyDescent="0.25">
      <c r="A67" s="382" t="s">
        <v>157</v>
      </c>
      <c r="B67" s="222"/>
      <c r="C67" s="222"/>
      <c r="D67" s="223"/>
      <c r="E67" s="206"/>
      <c r="F67" s="82"/>
      <c r="G67" s="220"/>
      <c r="H67" s="222"/>
      <c r="I67" s="223"/>
      <c r="J67" s="206"/>
      <c r="K67" s="82"/>
      <c r="L67" s="220"/>
      <c r="M67" s="222"/>
      <c r="N67" s="223"/>
      <c r="O67" s="206"/>
      <c r="P67" s="82"/>
      <c r="Q67" s="390"/>
    </row>
    <row r="68" spans="1:17" ht="7.35" customHeight="1" x14ac:dyDescent="0.25">
      <c r="A68" s="384"/>
      <c r="B68" s="211"/>
      <c r="C68" s="211"/>
      <c r="D68" s="218"/>
      <c r="E68" s="208"/>
      <c r="F68" s="81"/>
      <c r="G68" s="202"/>
      <c r="H68" s="211"/>
      <c r="I68" s="218"/>
      <c r="J68" s="208"/>
      <c r="K68" s="81"/>
      <c r="L68" s="202"/>
      <c r="M68" s="211"/>
      <c r="N68" s="218"/>
      <c r="O68" s="208"/>
      <c r="P68" s="81"/>
      <c r="Q68" s="381"/>
    </row>
    <row r="69" spans="1:17" ht="15" customHeight="1" x14ac:dyDescent="0.25">
      <c r="A69" s="382" t="s">
        <v>343</v>
      </c>
      <c r="B69" s="222"/>
      <c r="C69" s="222"/>
      <c r="D69" s="223"/>
      <c r="E69" s="206"/>
      <c r="F69" s="82"/>
      <c r="G69" s="220"/>
      <c r="H69" s="222"/>
      <c r="I69" s="223"/>
      <c r="J69" s="206"/>
      <c r="K69" s="82"/>
      <c r="L69" s="220"/>
      <c r="M69" s="222"/>
      <c r="N69" s="223"/>
      <c r="O69" s="206"/>
      <c r="P69" s="82"/>
      <c r="Q69" s="390"/>
    </row>
    <row r="70" spans="1:17" ht="8.25" customHeight="1" thickBot="1" x14ac:dyDescent="0.3">
      <c r="A70" s="384"/>
      <c r="B70" s="211"/>
      <c r="C70" s="211"/>
      <c r="D70" s="218"/>
      <c r="E70" s="208"/>
      <c r="F70" s="81"/>
      <c r="G70" s="202"/>
      <c r="H70" s="211"/>
      <c r="I70" s="218"/>
      <c r="J70" s="208"/>
      <c r="K70" s="81"/>
      <c r="L70" s="202"/>
      <c r="M70" s="211"/>
      <c r="N70" s="218"/>
      <c r="O70" s="208"/>
      <c r="P70" s="81"/>
      <c r="Q70" s="381"/>
    </row>
    <row r="71" spans="1:17" ht="35.1" customHeight="1" thickBot="1" x14ac:dyDescent="0.3">
      <c r="A71" s="625" t="s">
        <v>71</v>
      </c>
      <c r="B71" s="626"/>
      <c r="C71" s="627"/>
      <c r="D71" s="225">
        <f>+D65+D67+D69-D5</f>
        <v>0</v>
      </c>
      <c r="E71" s="226"/>
      <c r="F71" s="83">
        <f>+D71*$F$5</f>
        <v>0</v>
      </c>
      <c r="G71" s="220"/>
      <c r="H71" s="224"/>
      <c r="I71" s="225">
        <f>+I65+I67+I69-I5</f>
        <v>0</v>
      </c>
      <c r="J71" s="226"/>
      <c r="K71" s="83">
        <f>+I71*$K$5</f>
        <v>0</v>
      </c>
      <c r="L71" s="220"/>
      <c r="M71" s="224"/>
      <c r="N71" s="225">
        <f>+N65+N67+N69-N5</f>
        <v>0</v>
      </c>
      <c r="O71" s="226"/>
      <c r="P71" s="83">
        <f>+N71*$P$5</f>
        <v>0</v>
      </c>
      <c r="Q71" s="390"/>
    </row>
    <row r="72" spans="1:17" ht="33" customHeight="1" thickBot="1" x14ac:dyDescent="0.3">
      <c r="A72" s="628" t="s">
        <v>72</v>
      </c>
      <c r="B72" s="629"/>
      <c r="C72" s="224"/>
      <c r="D72" s="225">
        <f>+D71+D5</f>
        <v>1</v>
      </c>
      <c r="E72" s="226"/>
      <c r="F72" s="397">
        <f>+D72*$F$5</f>
        <v>0</v>
      </c>
      <c r="G72" s="220"/>
      <c r="H72" s="224"/>
      <c r="I72" s="225">
        <f>+I71+I5</f>
        <v>1</v>
      </c>
      <c r="J72" s="226"/>
      <c r="K72" s="397">
        <f>+I72*$K$5</f>
        <v>0</v>
      </c>
      <c r="L72" s="220"/>
      <c r="M72" s="224"/>
      <c r="N72" s="225">
        <f>+N71+N5</f>
        <v>1</v>
      </c>
      <c r="O72" s="226"/>
      <c r="P72" s="397">
        <f>+N72*$P$5</f>
        <v>0</v>
      </c>
      <c r="Q72" s="390"/>
    </row>
    <row r="73" spans="1:17" x14ac:dyDescent="0.25">
      <c r="A73" s="398"/>
      <c r="B73" s="198"/>
      <c r="C73" s="198"/>
      <c r="D73" s="227"/>
      <c r="E73" s="198"/>
      <c r="F73" s="198"/>
      <c r="G73" s="198"/>
      <c r="H73" s="198"/>
      <c r="I73" s="227"/>
      <c r="J73" s="198"/>
      <c r="K73" s="198"/>
      <c r="L73" s="198"/>
      <c r="M73" s="198"/>
      <c r="N73" s="227"/>
      <c r="O73" s="198"/>
      <c r="P73" s="198"/>
      <c r="Q73" s="374"/>
    </row>
    <row r="74" spans="1:17" ht="23.1" customHeight="1" x14ac:dyDescent="0.25">
      <c r="A74" s="202"/>
      <c r="B74" s="202"/>
      <c r="C74" s="202"/>
      <c r="D74" s="399"/>
      <c r="E74" s="228" t="s">
        <v>73</v>
      </c>
      <c r="F74" s="400">
        <f>D6</f>
        <v>0</v>
      </c>
      <c r="G74" s="202"/>
      <c r="H74" s="202"/>
      <c r="I74" s="202"/>
      <c r="J74" s="202"/>
      <c r="K74" s="202"/>
      <c r="L74" s="202"/>
      <c r="M74" s="630" t="s">
        <v>3</v>
      </c>
      <c r="N74" s="613">
        <f>Basisdaten!E5</f>
        <v>0</v>
      </c>
      <c r="O74" s="613"/>
      <c r="P74" s="613"/>
      <c r="Q74" s="381"/>
    </row>
    <row r="75" spans="1:17" ht="23.1" customHeight="1" x14ac:dyDescent="0.25">
      <c r="A75" s="202"/>
      <c r="B75" s="202"/>
      <c r="C75" s="202"/>
      <c r="D75" s="399"/>
      <c r="E75" s="228" t="s">
        <v>344</v>
      </c>
      <c r="F75" s="400">
        <f>I6</f>
        <v>0</v>
      </c>
      <c r="G75" s="202"/>
      <c r="H75" s="202"/>
      <c r="I75" s="202"/>
      <c r="J75" s="202"/>
      <c r="K75" s="202"/>
      <c r="L75" s="202"/>
      <c r="M75" s="630"/>
      <c r="N75" s="613"/>
      <c r="O75" s="613"/>
      <c r="P75" s="613"/>
      <c r="Q75" s="381"/>
    </row>
    <row r="76" spans="1:17" ht="23.55" customHeight="1" x14ac:dyDescent="0.25">
      <c r="A76" s="202"/>
      <c r="B76" s="202"/>
      <c r="C76" s="202"/>
      <c r="D76" s="399"/>
      <c r="E76" s="228" t="s">
        <v>345</v>
      </c>
      <c r="F76" s="400">
        <f>N6</f>
        <v>0</v>
      </c>
      <c r="G76" s="202"/>
      <c r="H76" s="202"/>
      <c r="I76" s="202"/>
      <c r="J76" s="202"/>
      <c r="K76" s="202"/>
      <c r="L76" s="202"/>
      <c r="M76" s="630"/>
      <c r="N76" s="631"/>
      <c r="O76" s="631"/>
      <c r="P76" s="631"/>
      <c r="Q76" s="381"/>
    </row>
    <row r="77" spans="1:17" ht="32.549999999999997" customHeight="1" x14ac:dyDescent="0.25">
      <c r="A77" s="202"/>
      <c r="B77" s="202"/>
      <c r="C77" s="202"/>
      <c r="D77" s="399"/>
      <c r="E77" s="228" t="s">
        <v>158</v>
      </c>
      <c r="F77" s="401">
        <f>ROUND(+F74*F72+F75*K72+F76*P72,2)</f>
        <v>0</v>
      </c>
      <c r="G77" s="202"/>
      <c r="H77" s="229"/>
      <c r="I77" s="402"/>
      <c r="J77" s="402"/>
      <c r="L77" s="202"/>
      <c r="M77" s="229" t="s">
        <v>1</v>
      </c>
      <c r="N77" s="619">
        <f>Basisdaten!E3</f>
        <v>0</v>
      </c>
      <c r="O77" s="619"/>
      <c r="Q77" s="381"/>
    </row>
    <row r="78" spans="1:17" ht="27.75" customHeight="1" x14ac:dyDescent="0.25">
      <c r="A78" s="202"/>
      <c r="B78" s="202"/>
      <c r="C78" s="202"/>
      <c r="D78" s="399"/>
      <c r="E78" s="228" t="s">
        <v>346</v>
      </c>
      <c r="F78" s="403">
        <f>((D5+D39)/D72)*F74+((I5+I39)/I72)*F75+((N5+N39)/N72)*F76</f>
        <v>0</v>
      </c>
      <c r="G78" s="202"/>
      <c r="H78" s="202"/>
      <c r="I78" s="202"/>
      <c r="J78" s="202"/>
      <c r="K78" s="202"/>
      <c r="L78" s="202"/>
      <c r="M78" s="202"/>
      <c r="N78" s="202"/>
      <c r="O78" s="202"/>
      <c r="P78" s="202"/>
      <c r="Q78" s="381"/>
    </row>
    <row r="79" spans="1:17" ht="9" customHeight="1" thickBot="1" x14ac:dyDescent="0.3">
      <c r="A79" s="404"/>
      <c r="B79" s="404"/>
      <c r="C79" s="404"/>
      <c r="D79" s="404"/>
      <c r="E79" s="404"/>
      <c r="F79" s="404"/>
      <c r="G79" s="404"/>
      <c r="H79" s="404"/>
      <c r="I79" s="404"/>
      <c r="J79" s="404"/>
      <c r="K79" s="404"/>
      <c r="L79" s="404"/>
      <c r="M79" s="404"/>
      <c r="N79" s="404"/>
      <c r="O79" s="404"/>
      <c r="P79" s="404"/>
      <c r="Q79" s="405"/>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7A86-A037-4753-ABCF-25C814E2A08B}">
  <sheetPr codeName="Tabelle11">
    <tabColor theme="4" tint="0.79998168889431442"/>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109375" style="9" customWidth="1"/>
    <col min="6" max="6" width="13.21875" style="9" customWidth="1"/>
    <col min="7" max="7" width="1.21875" style="9" customWidth="1"/>
    <col min="8" max="8" width="10.44140625" style="9" customWidth="1"/>
    <col min="9" max="9" width="14.21875" style="9" customWidth="1"/>
    <col min="10" max="10" width="1" style="9" customWidth="1"/>
    <col min="11" max="11" width="13.21875" style="9" customWidth="1"/>
    <col min="12" max="12" width="1.109375" style="9" customWidth="1"/>
    <col min="13" max="13" width="10.44140625" style="9" customWidth="1"/>
    <col min="14" max="14" width="13.44140625" style="9" customWidth="1"/>
    <col min="15" max="15" width="1.5546875" style="9" customWidth="1"/>
    <col min="16" max="16" width="13.21875" style="9" customWidth="1"/>
    <col min="17" max="17" width="0.88671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20" t="s">
        <v>616</v>
      </c>
      <c r="B1" s="621"/>
      <c r="C1" s="621"/>
      <c r="D1" s="621"/>
      <c r="E1" s="621"/>
      <c r="F1" s="621"/>
      <c r="G1" s="621"/>
      <c r="H1" s="621"/>
      <c r="I1" s="621"/>
      <c r="J1" s="621"/>
      <c r="K1" s="621"/>
      <c r="L1" s="621"/>
      <c r="M1" s="621"/>
      <c r="N1" s="621"/>
      <c r="O1" s="621"/>
      <c r="P1" s="621"/>
      <c r="Q1" s="622"/>
    </row>
    <row r="2" spans="1:20" ht="13.8" x14ac:dyDescent="0.25">
      <c r="A2" s="373"/>
      <c r="B2" s="198"/>
      <c r="C2" s="198"/>
      <c r="D2" s="199"/>
      <c r="E2" s="200"/>
      <c r="F2" s="200"/>
      <c r="G2" s="198"/>
      <c r="H2" s="198"/>
      <c r="I2" s="199"/>
      <c r="J2" s="200"/>
      <c r="K2" s="200"/>
      <c r="L2" s="198"/>
      <c r="M2" s="198"/>
      <c r="N2" s="199"/>
      <c r="O2" s="200"/>
      <c r="P2" s="200"/>
      <c r="Q2" s="374"/>
    </row>
    <row r="3" spans="1:20" ht="15.6" x14ac:dyDescent="0.25">
      <c r="A3" s="375"/>
      <c r="B3" s="376"/>
      <c r="C3" s="201" t="s">
        <v>330</v>
      </c>
      <c r="D3" s="201"/>
      <c r="E3" s="201"/>
      <c r="F3" s="201"/>
      <c r="G3" s="202"/>
      <c r="H3" s="623" t="s">
        <v>331</v>
      </c>
      <c r="I3" s="623"/>
      <c r="J3" s="623"/>
      <c r="K3" s="623"/>
      <c r="L3" s="202"/>
      <c r="M3" s="623" t="s">
        <v>332</v>
      </c>
      <c r="N3" s="623"/>
      <c r="O3" s="623"/>
      <c r="P3" s="623"/>
      <c r="Q3" s="624"/>
      <c r="R3" s="377"/>
      <c r="S3" s="377"/>
      <c r="T3" s="377"/>
    </row>
    <row r="4" spans="1:20" ht="16.350000000000001" customHeight="1" x14ac:dyDescent="0.25">
      <c r="A4" s="378"/>
      <c r="B4" s="202"/>
      <c r="C4" s="202"/>
      <c r="D4" s="379" t="s">
        <v>333</v>
      </c>
      <c r="E4" s="380"/>
      <c r="F4" s="380" t="s">
        <v>334</v>
      </c>
      <c r="G4" s="202"/>
      <c r="H4" s="202"/>
      <c r="I4" s="379" t="s">
        <v>333</v>
      </c>
      <c r="J4" s="380"/>
      <c r="K4" s="380" t="s">
        <v>334</v>
      </c>
      <c r="L4" s="202"/>
      <c r="M4" s="202"/>
      <c r="N4" s="379" t="s">
        <v>333</v>
      </c>
      <c r="O4" s="380"/>
      <c r="P4" s="380" t="s">
        <v>334</v>
      </c>
      <c r="Q4" s="381"/>
      <c r="R4" s="377"/>
    </row>
    <row r="5" spans="1:20" ht="17.55" customHeight="1" x14ac:dyDescent="0.25">
      <c r="A5" s="382" t="s">
        <v>111</v>
      </c>
      <c r="B5" s="428"/>
      <c r="C5" s="204"/>
      <c r="D5" s="205">
        <v>1</v>
      </c>
      <c r="E5" s="206"/>
      <c r="F5" s="310"/>
      <c r="G5" s="202"/>
      <c r="H5" s="204"/>
      <c r="I5" s="205">
        <v>1</v>
      </c>
      <c r="J5" s="206"/>
      <c r="K5" s="310"/>
      <c r="L5" s="202"/>
      <c r="M5" s="204"/>
      <c r="N5" s="205">
        <v>1</v>
      </c>
      <c r="O5" s="206"/>
      <c r="P5" s="310"/>
      <c r="Q5" s="381"/>
    </row>
    <row r="6" spans="1:20" ht="31.5" customHeight="1" x14ac:dyDescent="0.25">
      <c r="A6" s="382"/>
      <c r="B6" s="204"/>
      <c r="C6" s="551" t="s">
        <v>335</v>
      </c>
      <c r="D6" s="213"/>
      <c r="E6" s="208"/>
      <c r="F6" s="81"/>
      <c r="G6" s="202"/>
      <c r="H6" s="551" t="s">
        <v>336</v>
      </c>
      <c r="I6" s="213"/>
      <c r="J6" s="208"/>
      <c r="K6" s="81"/>
      <c r="L6" s="202"/>
      <c r="M6" s="551" t="s">
        <v>337</v>
      </c>
      <c r="N6" s="213"/>
      <c r="O6" s="208"/>
      <c r="P6" s="81"/>
      <c r="Q6" s="381"/>
    </row>
    <row r="7" spans="1:20" ht="9.6" customHeight="1" x14ac:dyDescent="0.25">
      <c r="A7" s="382"/>
      <c r="B7" s="204"/>
      <c r="C7" s="207"/>
      <c r="D7" s="207"/>
      <c r="E7" s="207"/>
      <c r="F7" s="208"/>
      <c r="G7" s="81"/>
      <c r="H7" s="202"/>
      <c r="I7" s="202"/>
      <c r="J7" s="204"/>
      <c r="K7" s="204"/>
      <c r="L7" s="204"/>
      <c r="M7" s="204"/>
      <c r="N7" s="204"/>
      <c r="O7" s="204"/>
      <c r="P7" s="81"/>
      <c r="Q7" s="381"/>
    </row>
    <row r="8" spans="1:20" ht="9" customHeight="1" x14ac:dyDescent="0.25">
      <c r="A8" s="382"/>
      <c r="B8" s="204"/>
      <c r="C8" s="204"/>
      <c r="D8" s="204"/>
      <c r="E8" s="204"/>
      <c r="F8" s="204"/>
      <c r="G8" s="204"/>
      <c r="H8" s="204"/>
      <c r="I8" s="204"/>
      <c r="J8" s="204"/>
      <c r="K8" s="204"/>
      <c r="L8" s="204"/>
      <c r="M8" s="204"/>
      <c r="N8" s="204"/>
      <c r="O8" s="204"/>
      <c r="P8" s="81"/>
      <c r="Q8" s="381"/>
    </row>
    <row r="9" spans="1:20" ht="13.8" x14ac:dyDescent="0.25">
      <c r="A9" s="382" t="s">
        <v>112</v>
      </c>
      <c r="B9" s="204"/>
      <c r="C9" s="209"/>
      <c r="D9" s="207"/>
      <c r="E9" s="210"/>
      <c r="F9" s="82"/>
      <c r="G9" s="202"/>
      <c r="H9" s="209"/>
      <c r="I9" s="207"/>
      <c r="J9" s="210"/>
      <c r="K9" s="82"/>
      <c r="L9" s="202"/>
      <c r="M9" s="209"/>
      <c r="N9" s="207"/>
      <c r="O9" s="210"/>
      <c r="P9" s="82"/>
      <c r="Q9" s="381"/>
    </row>
    <row r="10" spans="1:20" ht="5.25" customHeight="1" x14ac:dyDescent="0.25">
      <c r="A10" s="384"/>
      <c r="B10" s="211"/>
      <c r="C10" s="211"/>
      <c r="D10" s="212"/>
      <c r="E10" s="208"/>
      <c r="F10" s="81"/>
      <c r="G10" s="202"/>
      <c r="H10" s="211"/>
      <c r="I10" s="212"/>
      <c r="J10" s="208"/>
      <c r="K10" s="81"/>
      <c r="L10" s="202"/>
      <c r="M10" s="211"/>
      <c r="N10" s="212"/>
      <c r="O10" s="208"/>
      <c r="P10" s="81"/>
      <c r="Q10" s="381"/>
    </row>
    <row r="11" spans="1:20" ht="13.8" x14ac:dyDescent="0.25">
      <c r="A11" s="384" t="s">
        <v>113</v>
      </c>
      <c r="B11" s="203"/>
      <c r="C11" s="203"/>
      <c r="D11" s="212"/>
      <c r="E11" s="208"/>
      <c r="F11" s="81"/>
      <c r="G11" s="202"/>
      <c r="H11" s="203"/>
      <c r="I11" s="212"/>
      <c r="J11" s="208"/>
      <c r="K11" s="81"/>
      <c r="L11" s="202"/>
      <c r="M11" s="203"/>
      <c r="N11" s="212"/>
      <c r="O11" s="208"/>
      <c r="P11" s="81"/>
      <c r="Q11" s="381"/>
    </row>
    <row r="12" spans="1:20" ht="15" customHeight="1" x14ac:dyDescent="0.25">
      <c r="A12" s="385" t="s">
        <v>114</v>
      </c>
      <c r="B12" s="203"/>
      <c r="C12" s="203"/>
      <c r="D12" s="213"/>
      <c r="E12" s="208"/>
      <c r="F12" s="81"/>
      <c r="G12" s="202"/>
      <c r="H12" s="203"/>
      <c r="I12" s="213"/>
      <c r="J12" s="208"/>
      <c r="K12" s="81"/>
      <c r="L12" s="202"/>
      <c r="M12" s="203"/>
      <c r="N12" s="213"/>
      <c r="O12" s="208"/>
      <c r="P12" s="81"/>
      <c r="Q12" s="381"/>
    </row>
    <row r="13" spans="1:20" ht="15" customHeight="1" x14ac:dyDescent="0.25">
      <c r="A13" s="385" t="s">
        <v>115</v>
      </c>
      <c r="B13" s="203"/>
      <c r="C13" s="203"/>
      <c r="D13" s="213"/>
      <c r="E13" s="208"/>
      <c r="F13" s="81"/>
      <c r="G13" s="202"/>
      <c r="H13" s="203"/>
      <c r="I13" s="213"/>
      <c r="J13" s="208"/>
      <c r="K13" s="81"/>
      <c r="L13" s="202"/>
      <c r="M13" s="203"/>
      <c r="N13" s="213"/>
      <c r="O13" s="208"/>
      <c r="P13" s="81"/>
      <c r="Q13" s="381"/>
    </row>
    <row r="14" spans="1:20" ht="15" customHeight="1" x14ac:dyDescent="0.25">
      <c r="A14" s="385" t="s">
        <v>116</v>
      </c>
      <c r="B14" s="203"/>
      <c r="C14" s="203"/>
      <c r="D14" s="213"/>
      <c r="E14" s="208"/>
      <c r="F14" s="81"/>
      <c r="G14" s="202"/>
      <c r="H14" s="203"/>
      <c r="I14" s="213"/>
      <c r="J14" s="208"/>
      <c r="K14" s="81"/>
      <c r="L14" s="202"/>
      <c r="M14" s="203"/>
      <c r="N14" s="213"/>
      <c r="O14" s="208"/>
      <c r="P14" s="81"/>
      <c r="Q14" s="381"/>
    </row>
    <row r="15" spans="1:20" ht="15" customHeight="1" x14ac:dyDescent="0.25">
      <c r="A15" s="385" t="s">
        <v>117</v>
      </c>
      <c r="B15" s="203"/>
      <c r="C15" s="203"/>
      <c r="D15" s="213"/>
      <c r="E15" s="208"/>
      <c r="F15" s="81"/>
      <c r="G15" s="202"/>
      <c r="H15" s="203"/>
      <c r="I15" s="213"/>
      <c r="J15" s="208"/>
      <c r="K15" s="81"/>
      <c r="L15" s="202"/>
      <c r="M15" s="203"/>
      <c r="N15" s="213"/>
      <c r="O15" s="208"/>
      <c r="P15" s="81"/>
      <c r="Q15" s="381"/>
    </row>
    <row r="16" spans="1:20" ht="15" customHeight="1" x14ac:dyDescent="0.25">
      <c r="A16" s="385" t="s">
        <v>118</v>
      </c>
      <c r="B16" s="203"/>
      <c r="C16" s="203"/>
      <c r="D16" s="213"/>
      <c r="E16" s="208"/>
      <c r="F16" s="81"/>
      <c r="G16" s="202"/>
      <c r="H16" s="203"/>
      <c r="I16" s="213"/>
      <c r="J16" s="208"/>
      <c r="K16" s="81"/>
      <c r="L16" s="202"/>
      <c r="M16" s="203"/>
      <c r="N16" s="213"/>
      <c r="O16" s="208"/>
      <c r="P16" s="81"/>
      <c r="Q16" s="381"/>
    </row>
    <row r="17" spans="1:17" ht="15" customHeight="1" x14ac:dyDescent="0.25">
      <c r="A17" s="385" t="s">
        <v>119</v>
      </c>
      <c r="B17" s="203"/>
      <c r="C17" s="203"/>
      <c r="D17" s="213"/>
      <c r="E17" s="208"/>
      <c r="F17" s="81"/>
      <c r="G17" s="202"/>
      <c r="H17" s="203"/>
      <c r="I17" s="213"/>
      <c r="J17" s="208"/>
      <c r="K17" s="81"/>
      <c r="L17" s="202"/>
      <c r="M17" s="203"/>
      <c r="N17" s="213"/>
      <c r="O17" s="208"/>
      <c r="P17" s="81"/>
      <c r="Q17" s="381"/>
    </row>
    <row r="18" spans="1:17" ht="15" customHeight="1" x14ac:dyDescent="0.25">
      <c r="A18" s="385" t="s">
        <v>120</v>
      </c>
      <c r="B18" s="203"/>
      <c r="C18" s="203"/>
      <c r="D18" s="213"/>
      <c r="E18" s="208"/>
      <c r="F18" s="81"/>
      <c r="G18" s="202"/>
      <c r="H18" s="203"/>
      <c r="I18" s="213"/>
      <c r="J18" s="208"/>
      <c r="K18" s="81"/>
      <c r="L18" s="202"/>
      <c r="M18" s="203"/>
      <c r="N18" s="213"/>
      <c r="O18" s="208"/>
      <c r="P18" s="81"/>
      <c r="Q18" s="381"/>
    </row>
    <row r="19" spans="1:17" ht="13.8" x14ac:dyDescent="0.25">
      <c r="A19" s="386"/>
      <c r="B19" s="214" t="s">
        <v>121</v>
      </c>
      <c r="C19" s="215"/>
      <c r="D19" s="216">
        <f>SUM(D12:D18)</f>
        <v>0</v>
      </c>
      <c r="E19" s="206"/>
      <c r="F19" s="82"/>
      <c r="G19" s="202"/>
      <c r="H19" s="215"/>
      <c r="I19" s="216">
        <f>SUM(I12:I18)</f>
        <v>0</v>
      </c>
      <c r="J19" s="206"/>
      <c r="K19" s="82"/>
      <c r="L19" s="202"/>
      <c r="M19" s="215"/>
      <c r="N19" s="216">
        <f>SUM(N12:N18)</f>
        <v>0</v>
      </c>
      <c r="O19" s="206"/>
      <c r="P19" s="82"/>
      <c r="Q19" s="381"/>
    </row>
    <row r="20" spans="1:17" ht="6.6" customHeight="1" x14ac:dyDescent="0.25">
      <c r="A20" s="386"/>
      <c r="B20" s="217"/>
      <c r="C20" s="215"/>
      <c r="D20" s="218"/>
      <c r="E20" s="219"/>
      <c r="F20" s="81"/>
      <c r="G20" s="202"/>
      <c r="H20" s="215"/>
      <c r="I20" s="218"/>
      <c r="J20" s="219"/>
      <c r="K20" s="81"/>
      <c r="L20" s="202"/>
      <c r="M20" s="215"/>
      <c r="N20" s="218"/>
      <c r="O20" s="219"/>
      <c r="P20" s="81"/>
      <c r="Q20" s="381"/>
    </row>
    <row r="21" spans="1:17" ht="13.8" x14ac:dyDescent="0.25">
      <c r="A21" s="384" t="s">
        <v>122</v>
      </c>
      <c r="B21" s="211"/>
      <c r="C21" s="215"/>
      <c r="D21" s="218"/>
      <c r="E21" s="219"/>
      <c r="F21" s="81"/>
      <c r="G21" s="203"/>
      <c r="H21" s="215"/>
      <c r="I21" s="218"/>
      <c r="J21" s="219"/>
      <c r="K21" s="81"/>
      <c r="L21" s="203"/>
      <c r="M21" s="215"/>
      <c r="N21" s="218"/>
      <c r="O21" s="219"/>
      <c r="P21" s="81"/>
      <c r="Q21" s="387"/>
    </row>
    <row r="22" spans="1:17" ht="15" customHeight="1" x14ac:dyDescent="0.25">
      <c r="A22" s="385" t="s">
        <v>123</v>
      </c>
      <c r="B22" s="203"/>
      <c r="C22" s="215"/>
      <c r="D22" s="213"/>
      <c r="E22" s="208"/>
      <c r="F22" s="81"/>
      <c r="G22" s="203"/>
      <c r="H22" s="215"/>
      <c r="I22" s="213"/>
      <c r="J22" s="208"/>
      <c r="K22" s="81"/>
      <c r="L22" s="203"/>
      <c r="M22" s="215"/>
      <c r="N22" s="213"/>
      <c r="O22" s="208"/>
      <c r="P22" s="81"/>
      <c r="Q22" s="387"/>
    </row>
    <row r="23" spans="1:17" ht="15" customHeight="1" x14ac:dyDescent="0.25">
      <c r="A23" s="385" t="s">
        <v>124</v>
      </c>
      <c r="B23" s="203"/>
      <c r="C23" s="215"/>
      <c r="D23" s="388">
        <f>D$19*D22</f>
        <v>0</v>
      </c>
      <c r="E23" s="208"/>
      <c r="F23" s="81"/>
      <c r="G23" s="203"/>
      <c r="H23" s="215"/>
      <c r="I23" s="388">
        <f>I$19*I22</f>
        <v>0</v>
      </c>
      <c r="J23" s="208"/>
      <c r="K23" s="81"/>
      <c r="L23" s="203"/>
      <c r="M23" s="215"/>
      <c r="N23" s="388">
        <f>N$19*N22</f>
        <v>0</v>
      </c>
      <c r="O23" s="208"/>
      <c r="P23" s="81"/>
      <c r="Q23" s="387"/>
    </row>
    <row r="24" spans="1:17" ht="15" customHeight="1" x14ac:dyDescent="0.25">
      <c r="A24" s="385" t="s">
        <v>125</v>
      </c>
      <c r="B24" s="203"/>
      <c r="C24" s="215"/>
      <c r="D24" s="213"/>
      <c r="E24" s="208"/>
      <c r="F24" s="81"/>
      <c r="G24" s="203"/>
      <c r="H24" s="215"/>
      <c r="I24" s="213"/>
      <c r="J24" s="208"/>
      <c r="K24" s="81"/>
      <c r="L24" s="203"/>
      <c r="M24" s="215"/>
      <c r="N24" s="213"/>
      <c r="O24" s="208"/>
      <c r="P24" s="81"/>
      <c r="Q24" s="387"/>
    </row>
    <row r="25" spans="1:17" ht="15" customHeight="1" x14ac:dyDescent="0.25">
      <c r="A25" s="385" t="s">
        <v>126</v>
      </c>
      <c r="B25" s="203"/>
      <c r="C25" s="215"/>
      <c r="D25" s="388">
        <f>D$19*D24</f>
        <v>0</v>
      </c>
      <c r="E25" s="208"/>
      <c r="F25" s="81"/>
      <c r="G25" s="203"/>
      <c r="H25" s="215"/>
      <c r="I25" s="388">
        <f>I$19*I24</f>
        <v>0</v>
      </c>
      <c r="J25" s="208"/>
      <c r="K25" s="81"/>
      <c r="L25" s="203"/>
      <c r="M25" s="215"/>
      <c r="N25" s="388">
        <f>N$19*N24</f>
        <v>0</v>
      </c>
      <c r="O25" s="208"/>
      <c r="P25" s="81"/>
      <c r="Q25" s="387"/>
    </row>
    <row r="26" spans="1:17" ht="15" customHeight="1" x14ac:dyDescent="0.25">
      <c r="A26" s="385" t="s">
        <v>127</v>
      </c>
      <c r="B26" s="203"/>
      <c r="C26" s="215"/>
      <c r="D26" s="213"/>
      <c r="E26" s="208"/>
      <c r="F26" s="81"/>
      <c r="G26" s="203"/>
      <c r="H26" s="215"/>
      <c r="I26" s="213"/>
      <c r="J26" s="208"/>
      <c r="K26" s="81"/>
      <c r="L26" s="203"/>
      <c r="M26" s="215"/>
      <c r="N26" s="213"/>
      <c r="O26" s="208"/>
      <c r="P26" s="81"/>
      <c r="Q26" s="387"/>
    </row>
    <row r="27" spans="1:17" ht="15" customHeight="1" x14ac:dyDescent="0.25">
      <c r="A27" s="385" t="s">
        <v>128</v>
      </c>
      <c r="B27" s="203"/>
      <c r="C27" s="215"/>
      <c r="D27" s="388">
        <f>D$19*D26</f>
        <v>0</v>
      </c>
      <c r="E27" s="208"/>
      <c r="F27" s="81"/>
      <c r="G27" s="203"/>
      <c r="H27" s="215"/>
      <c r="I27" s="388">
        <f>I$19*I26</f>
        <v>0</v>
      </c>
      <c r="J27" s="208"/>
      <c r="K27" s="81"/>
      <c r="L27" s="203"/>
      <c r="M27" s="215"/>
      <c r="N27" s="388">
        <f>N$19*N26</f>
        <v>0</v>
      </c>
      <c r="O27" s="208"/>
      <c r="P27" s="81"/>
      <c r="Q27" s="387"/>
    </row>
    <row r="28" spans="1:17" ht="15" customHeight="1" x14ac:dyDescent="0.25">
      <c r="A28" s="385" t="s">
        <v>129</v>
      </c>
      <c r="B28" s="203"/>
      <c r="C28" s="215"/>
      <c r="D28" s="213"/>
      <c r="E28" s="208"/>
      <c r="F28" s="81"/>
      <c r="G28" s="203"/>
      <c r="H28" s="215"/>
      <c r="I28" s="213"/>
      <c r="J28" s="208"/>
      <c r="K28" s="81"/>
      <c r="L28" s="203"/>
      <c r="M28" s="215"/>
      <c r="N28" s="213"/>
      <c r="O28" s="208"/>
      <c r="P28" s="81"/>
      <c r="Q28" s="387"/>
    </row>
    <row r="29" spans="1:17" ht="15" customHeight="1" x14ac:dyDescent="0.25">
      <c r="A29" s="385" t="s">
        <v>130</v>
      </c>
      <c r="B29" s="203"/>
      <c r="C29" s="215"/>
      <c r="D29" s="388">
        <f>D$19*D28</f>
        <v>0</v>
      </c>
      <c r="E29" s="208"/>
      <c r="F29" s="81"/>
      <c r="G29" s="202"/>
      <c r="H29" s="215"/>
      <c r="I29" s="388">
        <f>I$19*I28</f>
        <v>0</v>
      </c>
      <c r="J29" s="208"/>
      <c r="K29" s="81"/>
      <c r="L29" s="202"/>
      <c r="M29" s="215"/>
      <c r="N29" s="388">
        <f>N$19*N28</f>
        <v>0</v>
      </c>
      <c r="O29" s="208"/>
      <c r="P29" s="81"/>
      <c r="Q29" s="381"/>
    </row>
    <row r="30" spans="1:17" ht="15" customHeight="1" x14ac:dyDescent="0.25">
      <c r="A30" s="385" t="s">
        <v>131</v>
      </c>
      <c r="B30" s="203"/>
      <c r="C30" s="203"/>
      <c r="D30" s="213"/>
      <c r="E30" s="208"/>
      <c r="F30" s="81"/>
      <c r="G30" s="202"/>
      <c r="H30" s="215"/>
      <c r="I30" s="213"/>
      <c r="J30" s="208"/>
      <c r="K30" s="81"/>
      <c r="L30" s="202"/>
      <c r="M30" s="215"/>
      <c r="N30" s="213"/>
      <c r="O30" s="208"/>
      <c r="P30" s="81"/>
      <c r="Q30" s="381"/>
    </row>
    <row r="31" spans="1:17" ht="13.8" x14ac:dyDescent="0.25">
      <c r="A31" s="385" t="s">
        <v>132</v>
      </c>
      <c r="B31" s="203"/>
      <c r="C31" s="203"/>
      <c r="D31" s="388">
        <f>D$19*D30</f>
        <v>0</v>
      </c>
      <c r="E31" s="208"/>
      <c r="F31" s="81"/>
      <c r="G31" s="202"/>
      <c r="H31" s="203"/>
      <c r="I31" s="388">
        <f>I$19*I30</f>
        <v>0</v>
      </c>
      <c r="J31" s="208"/>
      <c r="K31" s="81"/>
      <c r="L31" s="202"/>
      <c r="M31" s="203"/>
      <c r="N31" s="388">
        <f>N$19*N30</f>
        <v>0</v>
      </c>
      <c r="O31" s="208"/>
      <c r="P31" s="81"/>
      <c r="Q31" s="381"/>
    </row>
    <row r="32" spans="1:17" ht="13.8" x14ac:dyDescent="0.25">
      <c r="A32" s="389" t="s">
        <v>133</v>
      </c>
      <c r="B32" s="214"/>
      <c r="C32" s="215"/>
      <c r="D32" s="216">
        <f>SUM(D22:D31)</f>
        <v>0</v>
      </c>
      <c r="E32" s="206"/>
      <c r="F32" s="82"/>
      <c r="G32" s="220"/>
      <c r="H32" s="215"/>
      <c r="I32" s="216">
        <f>SUM(I22:I31)</f>
        <v>0</v>
      </c>
      <c r="J32" s="206"/>
      <c r="K32" s="82"/>
      <c r="L32" s="220"/>
      <c r="M32" s="215"/>
      <c r="N32" s="216">
        <f>SUM(N22:N31)</f>
        <v>0</v>
      </c>
      <c r="O32" s="206"/>
      <c r="P32" s="82"/>
      <c r="Q32" s="390"/>
    </row>
    <row r="33" spans="1:17" ht="8.1" customHeight="1" x14ac:dyDescent="0.25">
      <c r="A33" s="385"/>
      <c r="B33" s="203"/>
      <c r="C33" s="203"/>
      <c r="D33" s="218"/>
      <c r="E33" s="219"/>
      <c r="F33" s="81"/>
      <c r="G33" s="202"/>
      <c r="H33" s="203"/>
      <c r="I33" s="218"/>
      <c r="J33" s="219"/>
      <c r="K33" s="81"/>
      <c r="L33" s="202"/>
      <c r="M33" s="203"/>
      <c r="N33" s="218"/>
      <c r="O33" s="219"/>
      <c r="P33" s="81"/>
      <c r="Q33" s="381"/>
    </row>
    <row r="34" spans="1:17" ht="13.8" x14ac:dyDescent="0.25">
      <c r="A34" s="389" t="s">
        <v>134</v>
      </c>
      <c r="B34" s="214"/>
      <c r="C34" s="203"/>
      <c r="D34" s="216">
        <f>D32+D19</f>
        <v>0</v>
      </c>
      <c r="E34" s="219"/>
      <c r="F34" s="81"/>
      <c r="G34" s="202"/>
      <c r="H34" s="203"/>
      <c r="I34" s="216">
        <f>I32+I19</f>
        <v>0</v>
      </c>
      <c r="J34" s="219"/>
      <c r="K34" s="81"/>
      <c r="L34" s="202"/>
      <c r="M34" s="203"/>
      <c r="N34" s="216">
        <f>N32+N19</f>
        <v>0</v>
      </c>
      <c r="O34" s="219"/>
      <c r="P34" s="81"/>
      <c r="Q34" s="381"/>
    </row>
    <row r="35" spans="1:17" ht="7.35" customHeight="1" x14ac:dyDescent="0.25">
      <c r="A35" s="385"/>
      <c r="B35" s="203"/>
      <c r="C35" s="203"/>
      <c r="D35" s="218"/>
      <c r="E35" s="219"/>
      <c r="F35" s="81"/>
      <c r="G35" s="202"/>
      <c r="H35" s="203"/>
      <c r="I35" s="218"/>
      <c r="J35" s="219"/>
      <c r="K35" s="81"/>
      <c r="L35" s="202"/>
      <c r="M35" s="203"/>
      <c r="N35" s="218"/>
      <c r="O35" s="219"/>
      <c r="P35" s="81"/>
      <c r="Q35" s="381"/>
    </row>
    <row r="36" spans="1:17" ht="13.8" x14ac:dyDescent="0.25">
      <c r="A36" s="384" t="s">
        <v>135</v>
      </c>
      <c r="B36" s="211"/>
      <c r="C36" s="211"/>
      <c r="D36" s="218"/>
      <c r="E36" s="208"/>
      <c r="F36" s="81"/>
      <c r="G36" s="202"/>
      <c r="H36" s="211"/>
      <c r="I36" s="218"/>
      <c r="J36" s="208"/>
      <c r="K36" s="81"/>
      <c r="L36" s="202"/>
      <c r="M36" s="211"/>
      <c r="N36" s="218"/>
      <c r="O36" s="208"/>
      <c r="P36" s="81"/>
      <c r="Q36" s="381"/>
    </row>
    <row r="37" spans="1:17" ht="15" customHeight="1" x14ac:dyDescent="0.25">
      <c r="A37" s="391" t="s">
        <v>136</v>
      </c>
      <c r="B37" s="221"/>
      <c r="C37" s="211"/>
      <c r="D37" s="213"/>
      <c r="E37" s="208"/>
      <c r="F37" s="81"/>
      <c r="G37" s="202"/>
      <c r="H37" s="211"/>
      <c r="I37" s="213"/>
      <c r="J37" s="208"/>
      <c r="K37" s="81"/>
      <c r="L37" s="202"/>
      <c r="M37" s="211"/>
      <c r="N37" s="213"/>
      <c r="O37" s="208"/>
      <c r="P37" s="81"/>
      <c r="Q37" s="381"/>
    </row>
    <row r="38" spans="1:17" ht="15" customHeight="1" x14ac:dyDescent="0.25">
      <c r="A38" s="391" t="s">
        <v>137</v>
      </c>
      <c r="B38" s="221"/>
      <c r="C38" s="211"/>
      <c r="D38" s="213"/>
      <c r="E38" s="208"/>
      <c r="F38" s="81"/>
      <c r="G38" s="202"/>
      <c r="H38" s="211"/>
      <c r="I38" s="213"/>
      <c r="J38" s="208"/>
      <c r="K38" s="81"/>
      <c r="L38" s="202"/>
      <c r="M38" s="211"/>
      <c r="N38" s="213"/>
      <c r="O38" s="208"/>
      <c r="P38" s="81"/>
      <c r="Q38" s="381"/>
    </row>
    <row r="39" spans="1:17" ht="13.8" x14ac:dyDescent="0.25">
      <c r="A39" s="389" t="s">
        <v>69</v>
      </c>
      <c r="B39" s="214"/>
      <c r="C39" s="215"/>
      <c r="D39" s="216">
        <f>SUM(D37:D38)+D34</f>
        <v>0</v>
      </c>
      <c r="E39" s="206"/>
      <c r="F39" s="82"/>
      <c r="G39" s="220"/>
      <c r="H39" s="215"/>
      <c r="I39" s="216">
        <f>SUM(I37:I38)+I34</f>
        <v>0</v>
      </c>
      <c r="J39" s="206"/>
      <c r="K39" s="82"/>
      <c r="L39" s="220"/>
      <c r="M39" s="215"/>
      <c r="N39" s="216">
        <f>SUM(N37:N38)+N34</f>
        <v>0</v>
      </c>
      <c r="O39" s="206"/>
      <c r="P39" s="82"/>
      <c r="Q39" s="390"/>
    </row>
    <row r="40" spans="1:17" ht="15.75" customHeight="1" x14ac:dyDescent="0.25">
      <c r="A40" s="385"/>
      <c r="B40" s="211"/>
      <c r="C40" s="211"/>
      <c r="D40" s="218"/>
      <c r="E40" s="219"/>
      <c r="F40" s="81"/>
      <c r="G40" s="202"/>
      <c r="H40" s="211"/>
      <c r="I40" s="218"/>
      <c r="J40" s="219"/>
      <c r="K40" s="81"/>
      <c r="L40" s="202"/>
      <c r="M40" s="211"/>
      <c r="N40" s="218"/>
      <c r="O40" s="219"/>
      <c r="P40" s="82"/>
      <c r="Q40" s="381"/>
    </row>
    <row r="41" spans="1:17" ht="13.8" x14ac:dyDescent="0.25">
      <c r="A41" s="382" t="s">
        <v>138</v>
      </c>
      <c r="B41" s="222"/>
      <c r="C41" s="222"/>
      <c r="D41" s="218"/>
      <c r="E41" s="219"/>
      <c r="F41" s="81"/>
      <c r="G41" s="202"/>
      <c r="H41" s="222"/>
      <c r="I41" s="218"/>
      <c r="J41" s="219"/>
      <c r="K41" s="81"/>
      <c r="L41" s="202"/>
      <c r="M41" s="222"/>
      <c r="N41" s="218"/>
      <c r="O41" s="219"/>
      <c r="P41" s="82"/>
      <c r="Q41" s="381"/>
    </row>
    <row r="42" spans="1:17" ht="15" customHeight="1" x14ac:dyDescent="0.25">
      <c r="A42" s="394" t="s">
        <v>341</v>
      </c>
      <c r="B42" s="221"/>
      <c r="C42" s="203"/>
      <c r="D42" s="213"/>
      <c r="E42" s="208"/>
      <c r="F42" s="81"/>
      <c r="G42" s="202"/>
      <c r="H42" s="203"/>
      <c r="I42" s="213"/>
      <c r="J42" s="208"/>
      <c r="K42" s="81"/>
      <c r="L42" s="202"/>
      <c r="M42" s="203"/>
      <c r="N42" s="213"/>
      <c r="O42" s="208"/>
      <c r="P42" s="82"/>
      <c r="Q42" s="381"/>
    </row>
    <row r="43" spans="1:17" ht="15" customHeight="1" x14ac:dyDescent="0.25">
      <c r="A43" s="394" t="s">
        <v>139</v>
      </c>
      <c r="B43" s="221"/>
      <c r="C43" s="203"/>
      <c r="D43" s="213"/>
      <c r="E43" s="208"/>
      <c r="F43" s="81"/>
      <c r="G43" s="202"/>
      <c r="H43" s="203"/>
      <c r="I43" s="213"/>
      <c r="J43" s="208"/>
      <c r="K43" s="81"/>
      <c r="L43" s="202"/>
      <c r="M43" s="203"/>
      <c r="N43" s="213"/>
      <c r="O43" s="208"/>
      <c r="P43" s="82"/>
      <c r="Q43" s="381"/>
    </row>
    <row r="44" spans="1:17" ht="15" customHeight="1" x14ac:dyDescent="0.25">
      <c r="A44" s="394" t="s">
        <v>140</v>
      </c>
      <c r="B44" s="221"/>
      <c r="C44" s="203"/>
      <c r="D44" s="213"/>
      <c r="E44" s="208"/>
      <c r="F44" s="81"/>
      <c r="G44" s="202"/>
      <c r="H44" s="203"/>
      <c r="I44" s="213"/>
      <c r="J44" s="208"/>
      <c r="K44" s="81"/>
      <c r="L44" s="202"/>
      <c r="M44" s="203"/>
      <c r="N44" s="213"/>
      <c r="O44" s="208"/>
      <c r="P44" s="82"/>
      <c r="Q44" s="381"/>
    </row>
    <row r="45" spans="1:17" ht="15" customHeight="1" x14ac:dyDescent="0.25">
      <c r="A45" s="394" t="s">
        <v>141</v>
      </c>
      <c r="B45" s="221"/>
      <c r="C45" s="203"/>
      <c r="D45" s="213"/>
      <c r="E45" s="208"/>
      <c r="F45" s="81"/>
      <c r="G45" s="202"/>
      <c r="H45" s="203"/>
      <c r="I45" s="213"/>
      <c r="J45" s="208"/>
      <c r="K45" s="81"/>
      <c r="L45" s="202"/>
      <c r="M45" s="203"/>
      <c r="N45" s="213"/>
      <c r="O45" s="208"/>
      <c r="P45" s="82"/>
      <c r="Q45" s="381"/>
    </row>
    <row r="46" spans="1:17" ht="15" customHeight="1" x14ac:dyDescent="0.25">
      <c r="A46" s="394" t="s">
        <v>342</v>
      </c>
      <c r="B46" s="221"/>
      <c r="C46" s="203"/>
      <c r="D46" s="213"/>
      <c r="E46" s="208"/>
      <c r="F46" s="81"/>
      <c r="G46" s="202"/>
      <c r="H46" s="203"/>
      <c r="I46" s="213"/>
      <c r="J46" s="208"/>
      <c r="K46" s="81"/>
      <c r="L46" s="202"/>
      <c r="M46" s="203"/>
      <c r="N46" s="213"/>
      <c r="O46" s="208"/>
      <c r="P46" s="82"/>
      <c r="Q46" s="381"/>
    </row>
    <row r="47" spans="1:17" ht="13.8" x14ac:dyDescent="0.25">
      <c r="A47" s="389" t="s">
        <v>142</v>
      </c>
      <c r="B47" s="214"/>
      <c r="C47" s="202"/>
      <c r="D47" s="216">
        <f>SUM(D42:D46)</f>
        <v>0</v>
      </c>
      <c r="E47" s="206"/>
      <c r="F47" s="82"/>
      <c r="G47" s="220"/>
      <c r="H47" s="202"/>
      <c r="I47" s="216">
        <f>SUM(I42:I46)</f>
        <v>0</v>
      </c>
      <c r="J47" s="206"/>
      <c r="K47" s="82"/>
      <c r="L47" s="220"/>
      <c r="M47" s="202"/>
      <c r="N47" s="216">
        <f>SUM(N42:N46)</f>
        <v>0</v>
      </c>
      <c r="O47" s="206"/>
      <c r="P47" s="82"/>
      <c r="Q47" s="390"/>
    </row>
    <row r="48" spans="1:17" ht="5.25" customHeight="1" x14ac:dyDescent="0.25">
      <c r="A48" s="384"/>
      <c r="B48" s="204"/>
      <c r="C48" s="211"/>
      <c r="D48" s="218"/>
      <c r="E48" s="219"/>
      <c r="F48" s="81"/>
      <c r="G48" s="202"/>
      <c r="H48" s="211"/>
      <c r="I48" s="218"/>
      <c r="J48" s="219"/>
      <c r="K48" s="81"/>
      <c r="L48" s="202"/>
      <c r="M48" s="211"/>
      <c r="N48" s="218"/>
      <c r="O48" s="219"/>
      <c r="P48" s="81"/>
      <c r="Q48" s="381"/>
    </row>
    <row r="49" spans="1:17" ht="13.8" x14ac:dyDescent="0.25">
      <c r="A49" s="382" t="s">
        <v>143</v>
      </c>
      <c r="B49" s="222"/>
      <c r="C49" s="222"/>
      <c r="D49" s="218"/>
      <c r="E49" s="219"/>
      <c r="F49" s="81"/>
      <c r="G49" s="202"/>
      <c r="H49" s="222"/>
      <c r="I49" s="218"/>
      <c r="J49" s="219"/>
      <c r="K49" s="81"/>
      <c r="L49" s="202"/>
      <c r="M49" s="222"/>
      <c r="N49" s="218"/>
      <c r="O49" s="219"/>
      <c r="P49" s="81"/>
      <c r="Q49" s="381"/>
    </row>
    <row r="50" spans="1:17" ht="13.8" x14ac:dyDescent="0.25">
      <c r="A50" s="384" t="s">
        <v>144</v>
      </c>
      <c r="B50" s="211"/>
      <c r="C50" s="203"/>
      <c r="D50" s="218"/>
      <c r="E50" s="208"/>
      <c r="F50" s="81"/>
      <c r="G50" s="202"/>
      <c r="H50" s="203"/>
      <c r="I50" s="218"/>
      <c r="J50" s="208"/>
      <c r="K50" s="81"/>
      <c r="L50" s="202"/>
      <c r="M50" s="203"/>
      <c r="N50" s="218"/>
      <c r="O50" s="208"/>
      <c r="P50" s="81"/>
      <c r="Q50" s="381"/>
    </row>
    <row r="51" spans="1:17" ht="15" customHeight="1" x14ac:dyDescent="0.25">
      <c r="A51" s="391" t="s">
        <v>145</v>
      </c>
      <c r="B51" s="211"/>
      <c r="C51" s="203"/>
      <c r="D51" s="213"/>
      <c r="E51" s="208"/>
      <c r="F51" s="81"/>
      <c r="G51" s="202"/>
      <c r="H51" s="203"/>
      <c r="I51" s="213"/>
      <c r="J51" s="208"/>
      <c r="K51" s="81"/>
      <c r="L51" s="202"/>
      <c r="M51" s="203"/>
      <c r="N51" s="213"/>
      <c r="O51" s="208"/>
      <c r="P51" s="81"/>
      <c r="Q51" s="381"/>
    </row>
    <row r="52" spans="1:17" ht="15" customHeight="1" x14ac:dyDescent="0.25">
      <c r="A52" s="391" t="s">
        <v>146</v>
      </c>
      <c r="B52" s="211"/>
      <c r="C52" s="203"/>
      <c r="D52" s="213"/>
      <c r="E52" s="208"/>
      <c r="F52" s="81"/>
      <c r="G52" s="202"/>
      <c r="H52" s="203"/>
      <c r="I52" s="213"/>
      <c r="J52" s="208"/>
      <c r="K52" s="81"/>
      <c r="L52" s="202"/>
      <c r="M52" s="203"/>
      <c r="N52" s="213"/>
      <c r="O52" s="208"/>
      <c r="P52" s="81"/>
      <c r="Q52" s="381"/>
    </row>
    <row r="53" spans="1:17" ht="15" customHeight="1" x14ac:dyDescent="0.25">
      <c r="A53" s="384" t="s">
        <v>147</v>
      </c>
      <c r="B53" s="211"/>
      <c r="C53" s="203"/>
      <c r="D53" s="213"/>
      <c r="E53" s="208"/>
      <c r="F53" s="81"/>
      <c r="G53" s="202"/>
      <c r="H53" s="203"/>
      <c r="I53" s="213"/>
      <c r="J53" s="208"/>
      <c r="K53" s="81"/>
      <c r="L53" s="202"/>
      <c r="M53" s="203"/>
      <c r="N53" s="213"/>
      <c r="O53" s="208"/>
      <c r="P53" s="81"/>
      <c r="Q53" s="381"/>
    </row>
    <row r="54" spans="1:17" ht="15" customHeight="1" x14ac:dyDescent="0.25">
      <c r="A54" s="384" t="s">
        <v>148</v>
      </c>
      <c r="B54" s="211"/>
      <c r="C54" s="203"/>
      <c r="D54" s="218"/>
      <c r="E54" s="208"/>
      <c r="F54" s="81"/>
      <c r="G54" s="202"/>
      <c r="H54" s="203"/>
      <c r="I54" s="218"/>
      <c r="J54" s="208"/>
      <c r="K54" s="81"/>
      <c r="L54" s="202"/>
      <c r="M54" s="203"/>
      <c r="N54" s="218"/>
      <c r="O54" s="208"/>
      <c r="P54" s="81"/>
      <c r="Q54" s="381"/>
    </row>
    <row r="55" spans="1:17" ht="15" customHeight="1" x14ac:dyDescent="0.25">
      <c r="A55" s="391" t="s">
        <v>149</v>
      </c>
      <c r="B55" s="211"/>
      <c r="C55" s="203"/>
      <c r="D55" s="213"/>
      <c r="E55" s="208"/>
      <c r="F55" s="81"/>
      <c r="G55" s="202"/>
      <c r="H55" s="203"/>
      <c r="I55" s="213"/>
      <c r="J55" s="208"/>
      <c r="K55" s="81"/>
      <c r="L55" s="202"/>
      <c r="M55" s="203"/>
      <c r="N55" s="213"/>
      <c r="O55" s="208"/>
      <c r="P55" s="81"/>
      <c r="Q55" s="381"/>
    </row>
    <row r="56" spans="1:17" ht="15" customHeight="1" x14ac:dyDescent="0.25">
      <c r="A56" s="391" t="s">
        <v>150</v>
      </c>
      <c r="B56" s="211"/>
      <c r="C56" s="203"/>
      <c r="D56" s="213"/>
      <c r="E56" s="208"/>
      <c r="F56" s="81"/>
      <c r="G56" s="202"/>
      <c r="H56" s="203"/>
      <c r="I56" s="213"/>
      <c r="J56" s="208"/>
      <c r="K56" s="81"/>
      <c r="L56" s="202"/>
      <c r="M56" s="203"/>
      <c r="N56" s="213"/>
      <c r="O56" s="208"/>
      <c r="P56" s="81"/>
      <c r="Q56" s="381"/>
    </row>
    <row r="57" spans="1:17" ht="15" customHeight="1" x14ac:dyDescent="0.25">
      <c r="A57" s="394" t="s">
        <v>151</v>
      </c>
      <c r="B57" s="211"/>
      <c r="C57" s="203"/>
      <c r="D57" s="213"/>
      <c r="E57" s="208"/>
      <c r="F57" s="81"/>
      <c r="G57" s="202"/>
      <c r="H57" s="203"/>
      <c r="I57" s="213"/>
      <c r="J57" s="208"/>
      <c r="K57" s="81"/>
      <c r="L57" s="202"/>
      <c r="M57" s="203"/>
      <c r="N57" s="213"/>
      <c r="O57" s="208"/>
      <c r="P57" s="81"/>
      <c r="Q57" s="381"/>
    </row>
    <row r="58" spans="1:17" ht="15" customHeight="1" x14ac:dyDescent="0.25">
      <c r="A58" s="396" t="s">
        <v>152</v>
      </c>
      <c r="B58" s="203"/>
      <c r="C58" s="203"/>
      <c r="D58" s="213"/>
      <c r="E58" s="208"/>
      <c r="F58" s="81"/>
      <c r="G58" s="202"/>
      <c r="H58" s="203"/>
      <c r="I58" s="213"/>
      <c r="J58" s="208"/>
      <c r="K58" s="81"/>
      <c r="L58" s="202"/>
      <c r="M58" s="203"/>
      <c r="N58" s="213"/>
      <c r="O58" s="208"/>
      <c r="P58" s="81"/>
      <c r="Q58" s="381"/>
    </row>
    <row r="59" spans="1:17" ht="15" customHeight="1" x14ac:dyDescent="0.25">
      <c r="A59" s="396" t="s">
        <v>605</v>
      </c>
      <c r="B59" s="203"/>
      <c r="C59" s="203"/>
      <c r="D59" s="213"/>
      <c r="E59" s="208"/>
      <c r="F59" s="81"/>
      <c r="G59" s="202"/>
      <c r="H59" s="203"/>
      <c r="I59" s="213"/>
      <c r="J59" s="208"/>
      <c r="K59" s="81"/>
      <c r="L59" s="202"/>
      <c r="M59" s="203"/>
      <c r="N59" s="213"/>
      <c r="O59" s="208"/>
      <c r="P59" s="81"/>
      <c r="Q59" s="381"/>
    </row>
    <row r="60" spans="1:17" ht="15" customHeight="1" x14ac:dyDescent="0.25">
      <c r="A60" s="394" t="s">
        <v>153</v>
      </c>
      <c r="B60" s="203"/>
      <c r="C60" s="203"/>
      <c r="D60" s="213"/>
      <c r="E60" s="208"/>
      <c r="F60" s="81"/>
      <c r="G60" s="202"/>
      <c r="H60" s="203"/>
      <c r="I60" s="213"/>
      <c r="J60" s="208"/>
      <c r="K60" s="81"/>
      <c r="L60" s="202"/>
      <c r="M60" s="203"/>
      <c r="N60" s="213"/>
      <c r="O60" s="208"/>
      <c r="P60" s="81"/>
      <c r="Q60" s="381"/>
    </row>
    <row r="61" spans="1:17" ht="15" customHeight="1" x14ac:dyDescent="0.25">
      <c r="A61" s="394" t="s">
        <v>154</v>
      </c>
      <c r="B61" s="203"/>
      <c r="C61" s="203"/>
      <c r="D61" s="213"/>
      <c r="E61" s="208"/>
      <c r="F61" s="81"/>
      <c r="G61" s="202"/>
      <c r="H61" s="203"/>
      <c r="I61" s="213"/>
      <c r="J61" s="208"/>
      <c r="K61" s="81"/>
      <c r="L61" s="202"/>
      <c r="M61" s="203"/>
      <c r="N61" s="213"/>
      <c r="O61" s="208"/>
      <c r="P61" s="81"/>
      <c r="Q61" s="381"/>
    </row>
    <row r="62" spans="1:17" ht="15" customHeight="1" x14ac:dyDescent="0.25">
      <c r="A62" s="394" t="s">
        <v>155</v>
      </c>
      <c r="B62" s="203"/>
      <c r="C62" s="203"/>
      <c r="D62" s="213"/>
      <c r="E62" s="208"/>
      <c r="F62" s="81"/>
      <c r="G62" s="202"/>
      <c r="H62" s="203"/>
      <c r="I62" s="213"/>
      <c r="J62" s="208"/>
      <c r="K62" s="81"/>
      <c r="L62" s="202"/>
      <c r="M62" s="203"/>
      <c r="N62" s="213"/>
      <c r="O62" s="208"/>
      <c r="P62" s="81"/>
      <c r="Q62" s="381"/>
    </row>
    <row r="63" spans="1:17" ht="13.8" x14ac:dyDescent="0.25">
      <c r="A63" s="389" t="s">
        <v>156</v>
      </c>
      <c r="B63" s="214"/>
      <c r="C63" s="202"/>
      <c r="D63" s="216">
        <f>SUM(D51:D62)</f>
        <v>0</v>
      </c>
      <c r="E63" s="206"/>
      <c r="F63" s="82"/>
      <c r="G63" s="220"/>
      <c r="H63" s="202"/>
      <c r="I63" s="216">
        <f>SUM(I51:I62)</f>
        <v>0</v>
      </c>
      <c r="J63" s="206"/>
      <c r="K63" s="82"/>
      <c r="L63" s="220"/>
      <c r="M63" s="202"/>
      <c r="N63" s="216">
        <f>SUM(N51:N62)</f>
        <v>0</v>
      </c>
      <c r="O63" s="206"/>
      <c r="P63" s="82"/>
      <c r="Q63" s="390"/>
    </row>
    <row r="64" spans="1:17" ht="8.1" customHeight="1" x14ac:dyDescent="0.25">
      <c r="A64" s="384"/>
      <c r="B64" s="211"/>
      <c r="C64" s="211"/>
      <c r="D64" s="218"/>
      <c r="E64" s="219"/>
      <c r="F64" s="81"/>
      <c r="G64" s="202"/>
      <c r="H64" s="211"/>
      <c r="I64" s="218"/>
      <c r="J64" s="219"/>
      <c r="K64" s="81"/>
      <c r="L64" s="202"/>
      <c r="M64" s="211"/>
      <c r="N64" s="218"/>
      <c r="O64" s="219"/>
      <c r="P64" s="81"/>
      <c r="Q64" s="381"/>
    </row>
    <row r="65" spans="1:17" ht="13.8" x14ac:dyDescent="0.25">
      <c r="A65" s="382" t="s">
        <v>70</v>
      </c>
      <c r="B65" s="222"/>
      <c r="C65" s="222"/>
      <c r="D65" s="216">
        <f>+D5+D39+D47+D63</f>
        <v>1</v>
      </c>
      <c r="E65" s="206"/>
      <c r="F65" s="82"/>
      <c r="G65" s="220"/>
      <c r="H65" s="222"/>
      <c r="I65" s="216">
        <f>+I5+I39+I47+I63</f>
        <v>1</v>
      </c>
      <c r="J65" s="206"/>
      <c r="K65" s="82"/>
      <c r="L65" s="220"/>
      <c r="M65" s="222"/>
      <c r="N65" s="216">
        <f>+N5+N39+N47+N63</f>
        <v>1</v>
      </c>
      <c r="O65" s="206"/>
      <c r="P65" s="82"/>
      <c r="Q65" s="390"/>
    </row>
    <row r="66" spans="1:17" ht="6.6" customHeight="1" x14ac:dyDescent="0.25">
      <c r="A66" s="384"/>
      <c r="B66" s="211"/>
      <c r="C66" s="211"/>
      <c r="D66" s="218"/>
      <c r="E66" s="219"/>
      <c r="F66" s="81"/>
      <c r="G66" s="202"/>
      <c r="H66" s="211"/>
      <c r="I66" s="218"/>
      <c r="J66" s="219"/>
      <c r="K66" s="81"/>
      <c r="L66" s="202"/>
      <c r="M66" s="211"/>
      <c r="N66" s="218"/>
      <c r="O66" s="219"/>
      <c r="P66" s="81"/>
      <c r="Q66" s="381"/>
    </row>
    <row r="67" spans="1:17" ht="15" customHeight="1" x14ac:dyDescent="0.25">
      <c r="A67" s="382" t="s">
        <v>157</v>
      </c>
      <c r="B67" s="222"/>
      <c r="C67" s="222"/>
      <c r="D67" s="223"/>
      <c r="E67" s="206"/>
      <c r="F67" s="82"/>
      <c r="G67" s="220"/>
      <c r="H67" s="222"/>
      <c r="I67" s="223"/>
      <c r="J67" s="206"/>
      <c r="K67" s="82"/>
      <c r="L67" s="220"/>
      <c r="M67" s="222"/>
      <c r="N67" s="223"/>
      <c r="O67" s="206"/>
      <c r="P67" s="82"/>
      <c r="Q67" s="390"/>
    </row>
    <row r="68" spans="1:17" ht="7.35" customHeight="1" x14ac:dyDescent="0.25">
      <c r="A68" s="384"/>
      <c r="B68" s="211"/>
      <c r="C68" s="211"/>
      <c r="D68" s="218"/>
      <c r="E68" s="208"/>
      <c r="F68" s="81"/>
      <c r="G68" s="202"/>
      <c r="H68" s="211"/>
      <c r="I68" s="218"/>
      <c r="J68" s="208"/>
      <c r="K68" s="81"/>
      <c r="L68" s="202"/>
      <c r="M68" s="211"/>
      <c r="N68" s="218"/>
      <c r="O68" s="208"/>
      <c r="P68" s="81"/>
      <c r="Q68" s="381"/>
    </row>
    <row r="69" spans="1:17" ht="15" customHeight="1" x14ac:dyDescent="0.25">
      <c r="A69" s="382" t="s">
        <v>343</v>
      </c>
      <c r="B69" s="222"/>
      <c r="C69" s="222"/>
      <c r="D69" s="223"/>
      <c r="E69" s="206"/>
      <c r="F69" s="82"/>
      <c r="G69" s="220"/>
      <c r="H69" s="222"/>
      <c r="I69" s="223"/>
      <c r="J69" s="206"/>
      <c r="K69" s="82"/>
      <c r="L69" s="220"/>
      <c r="M69" s="222"/>
      <c r="N69" s="223"/>
      <c r="O69" s="206"/>
      <c r="P69" s="82"/>
      <c r="Q69" s="390"/>
    </row>
    <row r="70" spans="1:17" ht="8.25" customHeight="1" thickBot="1" x14ac:dyDescent="0.3">
      <c r="A70" s="384"/>
      <c r="B70" s="211"/>
      <c r="C70" s="211"/>
      <c r="D70" s="218"/>
      <c r="E70" s="208"/>
      <c r="F70" s="81"/>
      <c r="G70" s="202"/>
      <c r="H70" s="211"/>
      <c r="I70" s="218"/>
      <c r="J70" s="208"/>
      <c r="K70" s="81"/>
      <c r="L70" s="202"/>
      <c r="M70" s="211"/>
      <c r="N70" s="218"/>
      <c r="O70" s="208"/>
      <c r="P70" s="81"/>
      <c r="Q70" s="381"/>
    </row>
    <row r="71" spans="1:17" ht="35.1" customHeight="1" thickBot="1" x14ac:dyDescent="0.3">
      <c r="A71" s="625" t="s">
        <v>71</v>
      </c>
      <c r="B71" s="626"/>
      <c r="C71" s="627"/>
      <c r="D71" s="225">
        <f>+D65+D67+D69-D5</f>
        <v>0</v>
      </c>
      <c r="E71" s="226"/>
      <c r="F71" s="83">
        <f>+D71*$F$5</f>
        <v>0</v>
      </c>
      <c r="G71" s="220"/>
      <c r="H71" s="224"/>
      <c r="I71" s="225">
        <f>+I65+I67+I69-I5</f>
        <v>0</v>
      </c>
      <c r="J71" s="226"/>
      <c r="K71" s="83">
        <f>+I71*$K$5</f>
        <v>0</v>
      </c>
      <c r="L71" s="220"/>
      <c r="M71" s="224"/>
      <c r="N71" s="225">
        <f>+N65+N67+N69-N5</f>
        <v>0</v>
      </c>
      <c r="O71" s="226"/>
      <c r="P71" s="83">
        <f>+N71*$P$5</f>
        <v>0</v>
      </c>
      <c r="Q71" s="390"/>
    </row>
    <row r="72" spans="1:17" ht="33" customHeight="1" thickBot="1" x14ac:dyDescent="0.3">
      <c r="A72" s="628" t="s">
        <v>72</v>
      </c>
      <c r="B72" s="629"/>
      <c r="C72" s="224"/>
      <c r="D72" s="225">
        <f>+D71+D5</f>
        <v>1</v>
      </c>
      <c r="E72" s="226"/>
      <c r="F72" s="397">
        <f>+D72*$F$5</f>
        <v>0</v>
      </c>
      <c r="G72" s="220"/>
      <c r="H72" s="224"/>
      <c r="I72" s="225">
        <f>+I71+I5</f>
        <v>1</v>
      </c>
      <c r="J72" s="226"/>
      <c r="K72" s="397">
        <f>+I72*$K$5</f>
        <v>0</v>
      </c>
      <c r="L72" s="220"/>
      <c r="M72" s="224"/>
      <c r="N72" s="225">
        <f>+N71+N5</f>
        <v>1</v>
      </c>
      <c r="O72" s="226"/>
      <c r="P72" s="397">
        <f>+N72*$P$5</f>
        <v>0</v>
      </c>
      <c r="Q72" s="390"/>
    </row>
    <row r="73" spans="1:17" x14ac:dyDescent="0.25">
      <c r="A73" s="398"/>
      <c r="B73" s="198"/>
      <c r="C73" s="198"/>
      <c r="D73" s="227"/>
      <c r="E73" s="198"/>
      <c r="F73" s="198"/>
      <c r="G73" s="198"/>
      <c r="H73" s="198"/>
      <c r="I73" s="227"/>
      <c r="J73" s="198"/>
      <c r="K73" s="198"/>
      <c r="L73" s="198"/>
      <c r="M73" s="198"/>
      <c r="N73" s="227"/>
      <c r="O73" s="198"/>
      <c r="P73" s="198"/>
      <c r="Q73" s="374"/>
    </row>
    <row r="74" spans="1:17" ht="23.1" customHeight="1" x14ac:dyDescent="0.25">
      <c r="A74" s="202"/>
      <c r="B74" s="202"/>
      <c r="C74" s="202"/>
      <c r="D74" s="399"/>
      <c r="E74" s="228" t="s">
        <v>73</v>
      </c>
      <c r="F74" s="400">
        <f>D6</f>
        <v>0</v>
      </c>
      <c r="G74" s="202"/>
      <c r="H74" s="202"/>
      <c r="I74" s="202"/>
      <c r="J74" s="202"/>
      <c r="K74" s="202"/>
      <c r="L74" s="202"/>
      <c r="M74" s="630" t="s">
        <v>3</v>
      </c>
      <c r="N74" s="613">
        <f>Basisdaten!E5</f>
        <v>0</v>
      </c>
      <c r="O74" s="613"/>
      <c r="P74" s="613"/>
      <c r="Q74" s="381"/>
    </row>
    <row r="75" spans="1:17" ht="23.1" customHeight="1" x14ac:dyDescent="0.25">
      <c r="A75" s="202"/>
      <c r="B75" s="202"/>
      <c r="C75" s="202"/>
      <c r="D75" s="399"/>
      <c r="E75" s="228" t="s">
        <v>344</v>
      </c>
      <c r="F75" s="400">
        <f>I6</f>
        <v>0</v>
      </c>
      <c r="G75" s="202"/>
      <c r="H75" s="202"/>
      <c r="I75" s="202"/>
      <c r="J75" s="202"/>
      <c r="K75" s="202"/>
      <c r="L75" s="202"/>
      <c r="M75" s="630"/>
      <c r="N75" s="613"/>
      <c r="O75" s="613"/>
      <c r="P75" s="613"/>
      <c r="Q75" s="381"/>
    </row>
    <row r="76" spans="1:17" ht="23.55" customHeight="1" x14ac:dyDescent="0.25">
      <c r="A76" s="202"/>
      <c r="B76" s="202"/>
      <c r="C76" s="202"/>
      <c r="D76" s="399"/>
      <c r="E76" s="228" t="s">
        <v>345</v>
      </c>
      <c r="F76" s="400">
        <f>N6</f>
        <v>0</v>
      </c>
      <c r="G76" s="202"/>
      <c r="H76" s="202"/>
      <c r="I76" s="202"/>
      <c r="J76" s="202"/>
      <c r="K76" s="202"/>
      <c r="L76" s="202"/>
      <c r="M76" s="630"/>
      <c r="N76" s="631"/>
      <c r="O76" s="631"/>
      <c r="P76" s="631"/>
      <c r="Q76" s="381"/>
    </row>
    <row r="77" spans="1:17" ht="32.549999999999997" customHeight="1" x14ac:dyDescent="0.25">
      <c r="A77" s="202"/>
      <c r="B77" s="202"/>
      <c r="C77" s="202"/>
      <c r="D77" s="399"/>
      <c r="E77" s="228" t="s">
        <v>158</v>
      </c>
      <c r="F77" s="401">
        <f>ROUND(+F74*F72+F75*K72+F76*P72,2)</f>
        <v>0</v>
      </c>
      <c r="G77" s="202"/>
      <c r="H77" s="229"/>
      <c r="I77" s="402"/>
      <c r="J77" s="402"/>
      <c r="L77" s="202"/>
      <c r="M77" s="229" t="s">
        <v>1</v>
      </c>
      <c r="N77" s="619">
        <f>Basisdaten!E3</f>
        <v>0</v>
      </c>
      <c r="O77" s="619"/>
      <c r="Q77" s="381"/>
    </row>
    <row r="78" spans="1:17" ht="27.75" customHeight="1" x14ac:dyDescent="0.25">
      <c r="A78" s="202"/>
      <c r="B78" s="202"/>
      <c r="C78" s="202"/>
      <c r="D78" s="399"/>
      <c r="E78" s="228" t="s">
        <v>346</v>
      </c>
      <c r="F78" s="403">
        <f>((D5+D39)/D72)*F74+((I5+I39)/I72)*F75+((N5+N39)/N72)*F76</f>
        <v>0</v>
      </c>
      <c r="G78" s="202"/>
      <c r="H78" s="202"/>
      <c r="I78" s="202"/>
      <c r="J78" s="202"/>
      <c r="K78" s="202"/>
      <c r="L78" s="202"/>
      <c r="M78" s="202"/>
      <c r="N78" s="202"/>
      <c r="O78" s="202"/>
      <c r="P78" s="202"/>
      <c r="Q78" s="381"/>
    </row>
    <row r="79" spans="1:17" ht="9" customHeight="1" thickBot="1" x14ac:dyDescent="0.3">
      <c r="A79" s="404"/>
      <c r="B79" s="404"/>
      <c r="C79" s="404"/>
      <c r="D79" s="404"/>
      <c r="E79" s="404"/>
      <c r="F79" s="404"/>
      <c r="G79" s="404"/>
      <c r="H79" s="404"/>
      <c r="I79" s="404"/>
      <c r="J79" s="404"/>
      <c r="K79" s="404"/>
      <c r="L79" s="404"/>
      <c r="M79" s="404"/>
      <c r="N79" s="404"/>
      <c r="O79" s="404"/>
      <c r="P79" s="404"/>
      <c r="Q79" s="405"/>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2077F-A405-47F9-AC27-0616AC5BB839}">
  <sheetPr codeName="Tabelle37">
    <tabColor rgb="FF0070C0"/>
    <pageSetUpPr fitToPage="1"/>
  </sheetPr>
  <dimension ref="A1:AZ252"/>
  <sheetViews>
    <sheetView zoomScale="80" zoomScaleNormal="80" zoomScalePageLayoutView="60" workbookViewId="0">
      <selection activeCell="G2" sqref="G2"/>
    </sheetView>
  </sheetViews>
  <sheetFormatPr baseColWidth="10" defaultColWidth="11.44140625" defaultRowHeight="12.6" x14ac:dyDescent="0.2"/>
  <cols>
    <col min="1" max="1" width="12.33203125" style="53" customWidth="1"/>
    <col min="2" max="2" width="10.5546875" style="60" customWidth="1"/>
    <col min="3" max="3" width="9.33203125" style="60" customWidth="1"/>
    <col min="4" max="4" width="28.88671875" style="60" customWidth="1"/>
    <col min="5" max="5" width="18.109375" style="53" customWidth="1"/>
    <col min="6" max="6" width="14.33203125" style="53" customWidth="1"/>
    <col min="7" max="7" width="15.77734375" style="60" customWidth="1"/>
    <col min="8" max="8" width="11" style="59" customWidth="1"/>
    <col min="9" max="9" width="12.21875" style="104" customWidth="1"/>
    <col min="10" max="10" width="17.5546875" style="104" customWidth="1"/>
    <col min="11" max="11" width="14.44140625" style="59" customWidth="1"/>
    <col min="12" max="12" width="11" style="59" customWidth="1"/>
    <col min="13" max="13" width="14.44140625" style="108" customWidth="1"/>
    <col min="14" max="14" width="11.6640625" style="109" customWidth="1"/>
    <col min="15" max="15" width="15.21875" style="110" customWidth="1"/>
    <col min="16" max="16" width="16.88671875" style="110" customWidth="1"/>
    <col min="17" max="17" width="4.33203125" style="110" customWidth="1"/>
    <col min="18" max="18" width="14.109375" style="53" hidden="1" customWidth="1"/>
    <col min="19" max="49" width="3.77734375" style="53" hidden="1" customWidth="1"/>
    <col min="50" max="51" width="0" style="53" hidden="1" customWidth="1"/>
    <col min="52" max="52" width="14.77734375" style="53" hidden="1" customWidth="1"/>
    <col min="53" max="53" width="0" style="53" hidden="1" customWidth="1"/>
    <col min="54" max="16384" width="11.44140625" style="53"/>
  </cols>
  <sheetData>
    <row r="1" spans="1:52" ht="30" customHeight="1" x14ac:dyDescent="0.2">
      <c r="A1" s="632" t="s">
        <v>405</v>
      </c>
      <c r="B1" s="632"/>
      <c r="C1" s="632"/>
      <c r="D1" s="632"/>
      <c r="E1" s="632"/>
      <c r="F1" s="632"/>
      <c r="G1" s="632"/>
      <c r="H1" s="632"/>
      <c r="I1" s="632"/>
      <c r="J1" s="632"/>
      <c r="K1" s="632"/>
      <c r="L1" s="632"/>
      <c r="M1" s="632"/>
      <c r="N1" s="632"/>
      <c r="O1" s="632"/>
      <c r="P1" s="632"/>
      <c r="Q1" s="96"/>
      <c r="R1" s="52"/>
    </row>
    <row r="2" spans="1:52" s="54" customFormat="1" ht="28.5" customHeight="1" x14ac:dyDescent="0.3">
      <c r="B2" s="84" t="s">
        <v>2</v>
      </c>
      <c r="C2" s="85" t="str">
        <f>Basisdaten!B5</f>
        <v>Gemeinde Oberhaching</v>
      </c>
      <c r="D2" s="85"/>
      <c r="E2" s="85"/>
      <c r="H2" s="88" t="s">
        <v>3</v>
      </c>
      <c r="I2" s="89">
        <f>Basisdaten!E5</f>
        <v>0</v>
      </c>
      <c r="J2" s="90"/>
      <c r="K2" s="91"/>
      <c r="L2" s="172"/>
      <c r="M2" s="92"/>
      <c r="N2" s="93"/>
      <c r="O2" s="88" t="s">
        <v>1</v>
      </c>
      <c r="P2" s="330">
        <f>Basisdaten!E3</f>
        <v>0</v>
      </c>
      <c r="Q2" s="96"/>
    </row>
    <row r="3" spans="1:52" s="54" customFormat="1" ht="27" customHeight="1" x14ac:dyDescent="0.3">
      <c r="B3" s="87" t="s">
        <v>4</v>
      </c>
      <c r="C3" s="85" t="s">
        <v>74</v>
      </c>
      <c r="D3" s="85"/>
      <c r="E3" s="85"/>
      <c r="F3" s="86"/>
      <c r="G3" s="329"/>
      <c r="M3" s="413" t="s">
        <v>350</v>
      </c>
      <c r="N3" s="414">
        <f>'SVS UHR'!F77</f>
        <v>0</v>
      </c>
      <c r="O3" s="94"/>
      <c r="P3" s="95"/>
      <c r="Q3" s="96"/>
    </row>
    <row r="4" spans="1:52" s="54" customFormat="1" ht="15.6" customHeight="1" x14ac:dyDescent="0.3">
      <c r="F4" s="86"/>
      <c r="G4" s="86"/>
      <c r="H4" s="578" t="s">
        <v>834</v>
      </c>
      <c r="M4" s="92"/>
      <c r="N4" s="93"/>
      <c r="O4" s="93"/>
      <c r="P4" s="95"/>
      <c r="Q4" s="96"/>
    </row>
    <row r="5" spans="1:52" s="148" customFormat="1" ht="29.25" customHeight="1" x14ac:dyDescent="0.3">
      <c r="A5" s="238"/>
      <c r="B5" s="238"/>
      <c r="C5" s="238"/>
      <c r="D5" s="238"/>
      <c r="E5" s="312"/>
      <c r="F5" s="313" t="s">
        <v>771</v>
      </c>
      <c r="G5" s="149">
        <f>SUBTOTAL(9,G8:G134)</f>
        <v>5624.6499999999987</v>
      </c>
      <c r="H5" s="150"/>
      <c r="I5" s="150"/>
      <c r="J5" s="149">
        <f>SUBTOTAL(9,J8:J134)</f>
        <v>756674.25428571436</v>
      </c>
      <c r="K5" s="151">
        <f>IF(ISERROR(J5/M5),0,(J5/M5))</f>
        <v>0</v>
      </c>
      <c r="L5" s="233">
        <f>SUBTOTAL(9,L8:L135)</f>
        <v>0</v>
      </c>
      <c r="M5" s="233">
        <f>SUBTOTAL(9,M8:M134)</f>
        <v>0</v>
      </c>
      <c r="N5" s="238"/>
      <c r="O5" s="238"/>
      <c r="P5" s="152">
        <f>SUBTOTAL(9,P8:P134)</f>
        <v>0</v>
      </c>
      <c r="S5" s="633" t="s">
        <v>621</v>
      </c>
      <c r="T5" s="633"/>
      <c r="U5" s="633"/>
      <c r="V5" s="633"/>
      <c r="W5" s="633"/>
      <c r="X5" s="633"/>
      <c r="Y5" s="633"/>
      <c r="Z5" s="633"/>
      <c r="AA5" s="633"/>
      <c r="AB5" s="633"/>
      <c r="AC5" s="633"/>
      <c r="AD5" s="633"/>
      <c r="AE5" s="633"/>
      <c r="AF5" s="633"/>
      <c r="AG5" s="633"/>
      <c r="AH5" s="633"/>
      <c r="AI5" s="633"/>
      <c r="AJ5" s="633"/>
      <c r="AK5" s="633"/>
      <c r="AL5" s="633"/>
      <c r="AM5" s="633"/>
      <c r="AN5" s="633"/>
      <c r="AO5" s="633"/>
      <c r="AP5" s="633"/>
      <c r="AQ5" s="633"/>
      <c r="AR5" s="633"/>
      <c r="AS5" s="633"/>
      <c r="AT5" s="633"/>
      <c r="AU5" s="633"/>
      <c r="AV5" s="633"/>
      <c r="AW5" s="633"/>
      <c r="AX5" s="633"/>
      <c r="AY5" s="633"/>
      <c r="AZ5" s="633"/>
    </row>
    <row r="6" spans="1:52" s="148" customFormat="1" ht="63.6" customHeight="1" x14ac:dyDescent="0.3">
      <c r="A6" s="303"/>
      <c r="B6" s="303"/>
      <c r="C6" s="303"/>
      <c r="D6" s="303"/>
      <c r="E6" s="238"/>
      <c r="F6" s="235" t="s">
        <v>243</v>
      </c>
      <c r="G6" s="153">
        <f>SUM(G$8:G$134)</f>
        <v>5624.6499999999987</v>
      </c>
      <c r="H6" s="156"/>
      <c r="I6" s="156"/>
      <c r="J6" s="153">
        <f>SUM(J$8:J$134)</f>
        <v>756674.25428571436</v>
      </c>
      <c r="K6" s="154">
        <f>IF(ISERROR(J6/M6),0,(J6/M6))</f>
        <v>0</v>
      </c>
      <c r="L6" s="234">
        <f>SUM(L$8:L$134)</f>
        <v>0</v>
      </c>
      <c r="M6" s="234">
        <f>SUM(M$8:M$134)</f>
        <v>0</v>
      </c>
      <c r="N6" s="303"/>
      <c r="O6" s="303"/>
      <c r="P6" s="155">
        <f>SUM(P$8:P$134)</f>
        <v>0</v>
      </c>
      <c r="R6" s="471" t="s">
        <v>630</v>
      </c>
      <c r="S6" s="472">
        <v>46266</v>
      </c>
      <c r="T6" s="473">
        <f>S6+1</f>
        <v>46267</v>
      </c>
      <c r="U6" s="473">
        <f t="shared" ref="U6:AW6" si="0">T6+1</f>
        <v>46268</v>
      </c>
      <c r="V6" s="473">
        <f t="shared" si="0"/>
        <v>46269</v>
      </c>
      <c r="W6" s="473">
        <f t="shared" si="0"/>
        <v>46270</v>
      </c>
      <c r="X6" s="473">
        <f t="shared" si="0"/>
        <v>46271</v>
      </c>
      <c r="Y6" s="473">
        <f t="shared" si="0"/>
        <v>46272</v>
      </c>
      <c r="Z6" s="473">
        <f t="shared" si="0"/>
        <v>46273</v>
      </c>
      <c r="AA6" s="473">
        <f t="shared" si="0"/>
        <v>46274</v>
      </c>
      <c r="AB6" s="473">
        <f t="shared" si="0"/>
        <v>46275</v>
      </c>
      <c r="AC6" s="473">
        <f t="shared" si="0"/>
        <v>46276</v>
      </c>
      <c r="AD6" s="473">
        <f t="shared" si="0"/>
        <v>46277</v>
      </c>
      <c r="AE6" s="473">
        <f t="shared" si="0"/>
        <v>46278</v>
      </c>
      <c r="AF6" s="473">
        <f t="shared" si="0"/>
        <v>46279</v>
      </c>
      <c r="AG6" s="473">
        <f t="shared" si="0"/>
        <v>46280</v>
      </c>
      <c r="AH6" s="473">
        <f t="shared" si="0"/>
        <v>46281</v>
      </c>
      <c r="AI6" s="473">
        <f t="shared" si="0"/>
        <v>46282</v>
      </c>
      <c r="AJ6" s="473">
        <f t="shared" si="0"/>
        <v>46283</v>
      </c>
      <c r="AK6" s="473">
        <f t="shared" si="0"/>
        <v>46284</v>
      </c>
      <c r="AL6" s="473">
        <f t="shared" si="0"/>
        <v>46285</v>
      </c>
      <c r="AM6" s="473">
        <f t="shared" si="0"/>
        <v>46286</v>
      </c>
      <c r="AN6" s="473">
        <f t="shared" si="0"/>
        <v>46287</v>
      </c>
      <c r="AO6" s="473">
        <f t="shared" si="0"/>
        <v>46288</v>
      </c>
      <c r="AP6" s="473">
        <f t="shared" si="0"/>
        <v>46289</v>
      </c>
      <c r="AQ6" s="473">
        <f t="shared" si="0"/>
        <v>46290</v>
      </c>
      <c r="AR6" s="473">
        <f t="shared" si="0"/>
        <v>46291</v>
      </c>
      <c r="AS6" s="473">
        <f t="shared" si="0"/>
        <v>46292</v>
      </c>
      <c r="AT6" s="473">
        <f t="shared" si="0"/>
        <v>46293</v>
      </c>
      <c r="AU6" s="473">
        <f t="shared" si="0"/>
        <v>46294</v>
      </c>
      <c r="AV6" s="473">
        <f t="shared" si="0"/>
        <v>46295</v>
      </c>
      <c r="AW6" s="473">
        <f t="shared" si="0"/>
        <v>46296</v>
      </c>
      <c r="AX6" s="477"/>
      <c r="AY6" s="477"/>
      <c r="AZ6" s="478"/>
    </row>
    <row r="7" spans="1:52" s="57" customFormat="1" ht="51" customHeight="1" x14ac:dyDescent="0.25">
      <c r="A7" s="55" t="s">
        <v>262</v>
      </c>
      <c r="B7" s="55" t="s">
        <v>248</v>
      </c>
      <c r="C7" s="55" t="s">
        <v>101</v>
      </c>
      <c r="D7" s="55" t="s">
        <v>103</v>
      </c>
      <c r="E7" s="55" t="s">
        <v>162</v>
      </c>
      <c r="F7" s="55" t="s">
        <v>57</v>
      </c>
      <c r="G7" s="56" t="s">
        <v>100</v>
      </c>
      <c r="H7" s="56" t="s">
        <v>59</v>
      </c>
      <c r="I7" s="56" t="s">
        <v>75</v>
      </c>
      <c r="J7" s="56" t="s">
        <v>76</v>
      </c>
      <c r="K7" s="97" t="s">
        <v>77</v>
      </c>
      <c r="L7" s="98" t="s">
        <v>629</v>
      </c>
      <c r="M7" s="98" t="s">
        <v>78</v>
      </c>
      <c r="N7" s="99" t="s">
        <v>79</v>
      </c>
      <c r="O7" s="99" t="s">
        <v>80</v>
      </c>
      <c r="P7" s="99" t="s">
        <v>81</v>
      </c>
      <c r="R7" s="470"/>
      <c r="S7" s="474" t="str">
        <f>TEXT(S6,"TTTT")</f>
        <v>Dienstag</v>
      </c>
      <c r="T7" s="475" t="str">
        <f t="shared" ref="T7:AW7" si="1">TEXT(T6,"TTTT")</f>
        <v>Mittwoch</v>
      </c>
      <c r="U7" s="475" t="str">
        <f t="shared" si="1"/>
        <v>Donnerstag</v>
      </c>
      <c r="V7" s="475" t="str">
        <f t="shared" si="1"/>
        <v>Freitag</v>
      </c>
      <c r="W7" s="475" t="str">
        <f t="shared" si="1"/>
        <v>Samstag</v>
      </c>
      <c r="X7" s="475" t="str">
        <f t="shared" si="1"/>
        <v>Sonntag</v>
      </c>
      <c r="Y7" s="475" t="str">
        <f t="shared" si="1"/>
        <v>Montag</v>
      </c>
      <c r="Z7" s="475" t="str">
        <f t="shared" si="1"/>
        <v>Dienstag</v>
      </c>
      <c r="AA7" s="475" t="str">
        <f t="shared" si="1"/>
        <v>Mittwoch</v>
      </c>
      <c r="AB7" s="475" t="str">
        <f t="shared" si="1"/>
        <v>Donnerstag</v>
      </c>
      <c r="AC7" s="475" t="str">
        <f t="shared" si="1"/>
        <v>Freitag</v>
      </c>
      <c r="AD7" s="475" t="str">
        <f t="shared" si="1"/>
        <v>Samstag</v>
      </c>
      <c r="AE7" s="475" t="str">
        <f t="shared" si="1"/>
        <v>Sonntag</v>
      </c>
      <c r="AF7" s="475" t="str">
        <f t="shared" si="1"/>
        <v>Montag</v>
      </c>
      <c r="AG7" s="475" t="str">
        <f t="shared" si="1"/>
        <v>Dienstag</v>
      </c>
      <c r="AH7" s="475" t="str">
        <f t="shared" si="1"/>
        <v>Mittwoch</v>
      </c>
      <c r="AI7" s="475" t="str">
        <f t="shared" si="1"/>
        <v>Donnerstag</v>
      </c>
      <c r="AJ7" s="475" t="str">
        <f t="shared" si="1"/>
        <v>Freitag</v>
      </c>
      <c r="AK7" s="475" t="str">
        <f t="shared" si="1"/>
        <v>Samstag</v>
      </c>
      <c r="AL7" s="475" t="str">
        <f t="shared" si="1"/>
        <v>Sonntag</v>
      </c>
      <c r="AM7" s="475" t="str">
        <f t="shared" si="1"/>
        <v>Montag</v>
      </c>
      <c r="AN7" s="475" t="str">
        <f t="shared" si="1"/>
        <v>Dienstag</v>
      </c>
      <c r="AO7" s="475" t="str">
        <f t="shared" si="1"/>
        <v>Mittwoch</v>
      </c>
      <c r="AP7" s="475" t="str">
        <f t="shared" si="1"/>
        <v>Donnerstag</v>
      </c>
      <c r="AQ7" s="475" t="str">
        <f t="shared" si="1"/>
        <v>Freitag</v>
      </c>
      <c r="AR7" s="475" t="str">
        <f t="shared" si="1"/>
        <v>Samstag</v>
      </c>
      <c r="AS7" s="475" t="str">
        <f t="shared" si="1"/>
        <v>Sonntag</v>
      </c>
      <c r="AT7" s="475" t="str">
        <f t="shared" si="1"/>
        <v>Montag</v>
      </c>
      <c r="AU7" s="475" t="str">
        <f t="shared" si="1"/>
        <v>Dienstag</v>
      </c>
      <c r="AV7" s="475" t="str">
        <f t="shared" si="1"/>
        <v>Mittwoch</v>
      </c>
      <c r="AW7" s="476" t="str">
        <f t="shared" si="1"/>
        <v>Donnerstag</v>
      </c>
      <c r="AX7" s="477" t="s">
        <v>619</v>
      </c>
      <c r="AY7" s="477" t="s">
        <v>803</v>
      </c>
      <c r="AZ7" s="478" t="s">
        <v>620</v>
      </c>
    </row>
    <row r="8" spans="1:52" s="58" customFormat="1" ht="24.9" customHeight="1" x14ac:dyDescent="0.25">
      <c r="A8" s="424" t="s">
        <v>407</v>
      </c>
      <c r="B8" s="424" t="s">
        <v>271</v>
      </c>
      <c r="C8" s="424" t="s">
        <v>264</v>
      </c>
      <c r="D8" s="232" t="s">
        <v>164</v>
      </c>
      <c r="E8" s="232" t="s">
        <v>167</v>
      </c>
      <c r="F8" s="417" t="s">
        <v>519</v>
      </c>
      <c r="G8" s="309">
        <v>45.4</v>
      </c>
      <c r="H8" s="100" t="str">
        <f>VLOOKUP($F8,'Leistungswerte UHR Schulen'!$C$6:$F$39,3,FALSE)</f>
        <v>J1</v>
      </c>
      <c r="I8" s="331">
        <f>VLOOKUP(H8,Turnus!$D$9:$E$26,2,FALSE)</f>
        <v>1</v>
      </c>
      <c r="J8" s="130">
        <f t="shared" ref="J8:J128" si="2">+G8*I8</f>
        <v>45.4</v>
      </c>
      <c r="K8" s="131">
        <f>VLOOKUP($F8,'Leistungswerte UHR Schulen'!$C$6:$F$39,4,FALSE)</f>
        <v>0</v>
      </c>
      <c r="L8" s="492" t="str">
        <f>IFERROR(G8/K8,"")</f>
        <v/>
      </c>
      <c r="M8" s="132">
        <f t="shared" ref="M8:M128" si="3">IF(ISERROR(J8/K8),0,J8/K8)</f>
        <v>0</v>
      </c>
      <c r="N8" s="544">
        <f>N$3</f>
        <v>0</v>
      </c>
      <c r="O8" s="133">
        <f t="shared" ref="O8:O128" si="4">IF(ISERROR(G8/K8*N8),0,G8/K8*N8)</f>
        <v>0</v>
      </c>
      <c r="P8" s="134">
        <f t="shared" ref="P8:P39" si="5">+M8*N8</f>
        <v>0</v>
      </c>
      <c r="Q8" s="57"/>
      <c r="R8" s="479"/>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c r="AW8" s="481"/>
      <c r="AX8" s="482">
        <f>SUM(S8:AW8)</f>
        <v>0</v>
      </c>
      <c r="AY8" s="494" t="str">
        <f t="shared" ref="AY8:AY39" si="6">IFERROR(L8*AX8,"")</f>
        <v/>
      </c>
      <c r="AZ8" s="484">
        <f t="shared" ref="AZ8:AZ39" si="7">AX8*O8</f>
        <v>0</v>
      </c>
    </row>
    <row r="9" spans="1:52" s="58" customFormat="1" ht="24.9" customHeight="1" x14ac:dyDescent="0.25">
      <c r="A9" s="424" t="s">
        <v>407</v>
      </c>
      <c r="B9" s="424" t="s">
        <v>271</v>
      </c>
      <c r="C9" s="424" t="s">
        <v>203</v>
      </c>
      <c r="D9" s="232" t="s">
        <v>166</v>
      </c>
      <c r="E9" s="232" t="s">
        <v>167</v>
      </c>
      <c r="F9" s="417" t="s">
        <v>615</v>
      </c>
      <c r="G9" s="309">
        <v>118.4</v>
      </c>
      <c r="H9" s="100" t="str">
        <f>VLOOKUP($F9,'Leistungswerte UHR Schulen'!$C$6:$F$39,3,FALSE)</f>
        <v>J1</v>
      </c>
      <c r="I9" s="331">
        <f>VLOOKUP(H9,Turnus!$D$9:$E$26,2,FALSE)</f>
        <v>1</v>
      </c>
      <c r="J9" s="130">
        <f t="shared" si="2"/>
        <v>118.4</v>
      </c>
      <c r="K9" s="131">
        <f>VLOOKUP($F9,'Leistungswerte UHR Schulen'!$C$6:$F$39,4,FALSE)</f>
        <v>0</v>
      </c>
      <c r="L9" s="492" t="str">
        <f t="shared" ref="L9:L73" si="8">IFERROR(G9/K9,"")</f>
        <v/>
      </c>
      <c r="M9" s="132">
        <f t="shared" si="3"/>
        <v>0</v>
      </c>
      <c r="N9" s="544">
        <f t="shared" ref="N9:N134" si="9">N$3</f>
        <v>0</v>
      </c>
      <c r="O9" s="133">
        <f t="shared" si="4"/>
        <v>0</v>
      </c>
      <c r="P9" s="134">
        <f t="shared" si="5"/>
        <v>0</v>
      </c>
      <c r="Q9" s="57"/>
      <c r="R9" s="479"/>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c r="AS9" s="480"/>
      <c r="AT9" s="480"/>
      <c r="AU9" s="480"/>
      <c r="AV9" s="480"/>
      <c r="AW9" s="481"/>
      <c r="AX9" s="482">
        <f t="shared" ref="AX9:AX73" si="10">SUM(S9:AW9)</f>
        <v>0</v>
      </c>
      <c r="AY9" s="494" t="str">
        <f t="shared" si="6"/>
        <v/>
      </c>
      <c r="AZ9" s="484">
        <f t="shared" si="7"/>
        <v>0</v>
      </c>
    </row>
    <row r="10" spans="1:52" s="58" customFormat="1" ht="24.9" customHeight="1" x14ac:dyDescent="0.25">
      <c r="A10" s="424" t="s">
        <v>407</v>
      </c>
      <c r="B10" s="424" t="s">
        <v>271</v>
      </c>
      <c r="C10" s="424" t="s">
        <v>634</v>
      </c>
      <c r="D10" s="232" t="s">
        <v>635</v>
      </c>
      <c r="E10" s="232" t="s">
        <v>167</v>
      </c>
      <c r="F10" s="417" t="s">
        <v>764</v>
      </c>
      <c r="G10" s="309">
        <v>33.6</v>
      </c>
      <c r="H10" s="100" t="str">
        <f>VLOOKUP($F10,'Leistungswerte UHR Schulen'!$C$6:$F$39,3,FALSE)</f>
        <v>W1</v>
      </c>
      <c r="I10" s="331">
        <f>VLOOKUP(H10,Turnus!$D$9:$E$26,2,FALSE)</f>
        <v>38.178571428571388</v>
      </c>
      <c r="J10" s="130">
        <f t="shared" si="2"/>
        <v>1282.7999999999986</v>
      </c>
      <c r="K10" s="131">
        <f>VLOOKUP($F10,'Leistungswerte UHR Schulen'!$C$6:$F$39,4,FALSE)</f>
        <v>0</v>
      </c>
      <c r="L10" s="492" t="str">
        <f t="shared" si="8"/>
        <v/>
      </c>
      <c r="M10" s="132">
        <f t="shared" si="3"/>
        <v>0</v>
      </c>
      <c r="N10" s="544">
        <f t="shared" si="9"/>
        <v>0</v>
      </c>
      <c r="O10" s="133">
        <f t="shared" si="4"/>
        <v>0</v>
      </c>
      <c r="P10" s="134">
        <f t="shared" si="5"/>
        <v>0</v>
      </c>
      <c r="Q10" s="57"/>
      <c r="R10" s="479"/>
      <c r="S10" s="480"/>
      <c r="T10" s="480"/>
      <c r="U10" s="480"/>
      <c r="V10" s="480"/>
      <c r="W10" s="480"/>
      <c r="X10" s="480"/>
      <c r="Y10" s="480"/>
      <c r="Z10" s="480"/>
      <c r="AA10" s="480"/>
      <c r="AB10" s="480"/>
      <c r="AC10" s="480"/>
      <c r="AD10" s="480"/>
      <c r="AE10" s="480"/>
      <c r="AF10" s="480"/>
      <c r="AG10" s="480"/>
      <c r="AH10" s="480"/>
      <c r="AI10" s="480"/>
      <c r="AJ10" s="480"/>
      <c r="AK10" s="480"/>
      <c r="AL10" s="480"/>
      <c r="AM10" s="480"/>
      <c r="AN10" s="480"/>
      <c r="AO10" s="480"/>
      <c r="AP10" s="480"/>
      <c r="AQ10" s="480"/>
      <c r="AR10" s="480"/>
      <c r="AS10" s="480"/>
      <c r="AT10" s="480"/>
      <c r="AU10" s="480"/>
      <c r="AV10" s="480"/>
      <c r="AW10" s="481"/>
      <c r="AX10" s="482">
        <f t="shared" si="10"/>
        <v>0</v>
      </c>
      <c r="AY10" s="494" t="str">
        <f t="shared" si="6"/>
        <v/>
      </c>
      <c r="AZ10" s="484">
        <f t="shared" si="7"/>
        <v>0</v>
      </c>
    </row>
    <row r="11" spans="1:52" s="58" customFormat="1" ht="24.9" customHeight="1" x14ac:dyDescent="0.25">
      <c r="A11" s="424" t="s">
        <v>407</v>
      </c>
      <c r="B11" s="424" t="s">
        <v>271</v>
      </c>
      <c r="C11" s="424" t="s">
        <v>636</v>
      </c>
      <c r="D11" s="232" t="s">
        <v>637</v>
      </c>
      <c r="E11" s="232" t="s">
        <v>167</v>
      </c>
      <c r="F11" s="417" t="s">
        <v>676</v>
      </c>
      <c r="G11" s="309">
        <v>51</v>
      </c>
      <c r="H11" s="100" t="str">
        <f>VLOOKUP($F11,'Leistungswerte UHR Schulen'!$C$6:$F$39,3,FALSE)</f>
        <v>W3</v>
      </c>
      <c r="I11" s="331">
        <f>VLOOKUP(H11,Turnus!$D$9:$E$26,2,FALSE)</f>
        <v>114.53571428571426</v>
      </c>
      <c r="J11" s="130">
        <f t="shared" ref="J11" si="11">+G11*I11</f>
        <v>5841.3214285714275</v>
      </c>
      <c r="K11" s="131">
        <f>VLOOKUP($F11,'Leistungswerte UHR Schulen'!$C$6:$F$39,4,FALSE)</f>
        <v>0</v>
      </c>
      <c r="L11" s="492" t="str">
        <f t="shared" si="8"/>
        <v/>
      </c>
      <c r="M11" s="132">
        <f t="shared" ref="M11" si="12">IF(ISERROR(J11/K11),0,J11/K11)</f>
        <v>0</v>
      </c>
      <c r="N11" s="544">
        <f t="shared" si="9"/>
        <v>0</v>
      </c>
      <c r="O11" s="133">
        <f t="shared" ref="O11" si="13">IF(ISERROR(G11/K11*N11),0,G11/K11*N11)</f>
        <v>0</v>
      </c>
      <c r="P11" s="134">
        <f t="shared" si="5"/>
        <v>0</v>
      </c>
      <c r="Q11" s="57"/>
      <c r="R11" s="479"/>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c r="AW11" s="481"/>
      <c r="AX11" s="482">
        <f t="shared" si="10"/>
        <v>0</v>
      </c>
      <c r="AY11" s="494" t="str">
        <f t="shared" si="6"/>
        <v/>
      </c>
      <c r="AZ11" s="484">
        <f t="shared" si="7"/>
        <v>0</v>
      </c>
    </row>
    <row r="12" spans="1:52" s="58" customFormat="1" ht="24.9" customHeight="1" x14ac:dyDescent="0.25">
      <c r="A12" s="424" t="s">
        <v>407</v>
      </c>
      <c r="B12" s="424" t="s">
        <v>271</v>
      </c>
      <c r="C12" s="424"/>
      <c r="D12" s="418" t="s">
        <v>268</v>
      </c>
      <c r="E12" s="232" t="s">
        <v>167</v>
      </c>
      <c r="F12" s="417" t="s">
        <v>480</v>
      </c>
      <c r="G12" s="309">
        <v>62.4</v>
      </c>
      <c r="H12" s="100" t="str">
        <f>VLOOKUP($F12,'Leistungswerte UHR Schulen'!$C$6:$F$39,3,FALSE)</f>
        <v>W1</v>
      </c>
      <c r="I12" s="331">
        <f>VLOOKUP(H12,Turnus!$D$9:$E$26,2,FALSE)</f>
        <v>38.178571428571388</v>
      </c>
      <c r="J12" s="130">
        <f t="shared" si="2"/>
        <v>2382.3428571428544</v>
      </c>
      <c r="K12" s="131">
        <f>VLOOKUP($F12,'Leistungswerte UHR Schulen'!$C$6:$F$39,4,FALSE)</f>
        <v>0</v>
      </c>
      <c r="L12" s="492" t="str">
        <f t="shared" si="8"/>
        <v/>
      </c>
      <c r="M12" s="132">
        <f t="shared" si="3"/>
        <v>0</v>
      </c>
      <c r="N12" s="544">
        <f t="shared" si="9"/>
        <v>0</v>
      </c>
      <c r="O12" s="133">
        <f t="shared" si="4"/>
        <v>0</v>
      </c>
      <c r="P12" s="134">
        <f t="shared" si="5"/>
        <v>0</v>
      </c>
      <c r="Q12" s="57"/>
      <c r="R12" s="479"/>
      <c r="S12" s="480"/>
      <c r="T12" s="480"/>
      <c r="U12" s="480"/>
      <c r="V12" s="480"/>
      <c r="W12" s="480"/>
      <c r="X12" s="480"/>
      <c r="Y12" s="480"/>
      <c r="Z12" s="480"/>
      <c r="AA12" s="480"/>
      <c r="AB12" s="480"/>
      <c r="AC12" s="480"/>
      <c r="AD12" s="480"/>
      <c r="AE12" s="480"/>
      <c r="AF12" s="480"/>
      <c r="AG12" s="480"/>
      <c r="AH12" s="480"/>
      <c r="AI12" s="480"/>
      <c r="AJ12" s="480"/>
      <c r="AK12" s="480"/>
      <c r="AL12" s="480"/>
      <c r="AM12" s="480"/>
      <c r="AN12" s="480"/>
      <c r="AO12" s="480"/>
      <c r="AP12" s="480"/>
      <c r="AQ12" s="480"/>
      <c r="AR12" s="480"/>
      <c r="AS12" s="480"/>
      <c r="AT12" s="480"/>
      <c r="AU12" s="480"/>
      <c r="AV12" s="480"/>
      <c r="AW12" s="481"/>
      <c r="AX12" s="482">
        <f t="shared" si="10"/>
        <v>0</v>
      </c>
      <c r="AY12" s="494" t="str">
        <f t="shared" si="6"/>
        <v/>
      </c>
      <c r="AZ12" s="484">
        <f t="shared" si="7"/>
        <v>0</v>
      </c>
    </row>
    <row r="13" spans="1:52" s="58" customFormat="1" ht="24.9" customHeight="1" x14ac:dyDescent="0.25">
      <c r="A13" s="424" t="s">
        <v>407</v>
      </c>
      <c r="B13" s="424" t="s">
        <v>271</v>
      </c>
      <c r="C13" s="424"/>
      <c r="D13" s="232" t="s">
        <v>638</v>
      </c>
      <c r="E13" s="232" t="s">
        <v>733</v>
      </c>
      <c r="F13" s="417" t="s">
        <v>504</v>
      </c>
      <c r="G13" s="309">
        <v>6.5</v>
      </c>
      <c r="H13" s="100" t="str">
        <f>VLOOKUP($F13,'Leistungswerte UHR Schulen'!$C$6:$F$39,3,FALSE)</f>
        <v>W1</v>
      </c>
      <c r="I13" s="331">
        <f>VLOOKUP(H13,Turnus!$D$9:$E$26,2,FALSE)</f>
        <v>38.178571428571388</v>
      </c>
      <c r="J13" s="130">
        <f t="shared" si="2"/>
        <v>248.16071428571402</v>
      </c>
      <c r="K13" s="131">
        <f>VLOOKUP($F13,'Leistungswerte UHR Schulen'!$C$6:$F$39,4,FALSE)</f>
        <v>0</v>
      </c>
      <c r="L13" s="492" t="str">
        <f t="shared" si="8"/>
        <v/>
      </c>
      <c r="M13" s="132">
        <f t="shared" si="3"/>
        <v>0</v>
      </c>
      <c r="N13" s="544">
        <f t="shared" si="9"/>
        <v>0</v>
      </c>
      <c r="O13" s="133">
        <f t="shared" si="4"/>
        <v>0</v>
      </c>
      <c r="P13" s="134">
        <f t="shared" si="5"/>
        <v>0</v>
      </c>
      <c r="Q13" s="57"/>
      <c r="R13" s="479"/>
      <c r="S13" s="480"/>
      <c r="T13" s="480"/>
      <c r="U13" s="480"/>
      <c r="V13" s="480"/>
      <c r="W13" s="480"/>
      <c r="X13" s="480"/>
      <c r="Y13" s="480"/>
      <c r="Z13" s="480"/>
      <c r="AA13" s="480"/>
      <c r="AB13" s="480"/>
      <c r="AC13" s="480"/>
      <c r="AD13" s="480"/>
      <c r="AE13" s="480"/>
      <c r="AF13" s="480"/>
      <c r="AG13" s="480"/>
      <c r="AH13" s="480"/>
      <c r="AI13" s="480"/>
      <c r="AJ13" s="480"/>
      <c r="AK13" s="480"/>
      <c r="AL13" s="480"/>
      <c r="AM13" s="480"/>
      <c r="AN13" s="480"/>
      <c r="AO13" s="480"/>
      <c r="AP13" s="480"/>
      <c r="AQ13" s="480"/>
      <c r="AR13" s="480"/>
      <c r="AS13" s="480"/>
      <c r="AT13" s="480"/>
      <c r="AU13" s="480"/>
      <c r="AV13" s="480"/>
      <c r="AW13" s="481"/>
      <c r="AX13" s="482">
        <f t="shared" si="10"/>
        <v>0</v>
      </c>
      <c r="AY13" s="494" t="str">
        <f t="shared" si="6"/>
        <v/>
      </c>
      <c r="AZ13" s="484">
        <f t="shared" si="7"/>
        <v>0</v>
      </c>
    </row>
    <row r="14" spans="1:52" s="58" customFormat="1" ht="24.9" customHeight="1" x14ac:dyDescent="0.25">
      <c r="A14" s="424" t="s">
        <v>407</v>
      </c>
      <c r="B14" s="424" t="s">
        <v>271</v>
      </c>
      <c r="C14" s="424"/>
      <c r="D14" s="232" t="s">
        <v>269</v>
      </c>
      <c r="E14" s="232" t="s">
        <v>167</v>
      </c>
      <c r="F14" s="417" t="s">
        <v>480</v>
      </c>
      <c r="G14" s="130">
        <v>85.4</v>
      </c>
      <c r="H14" s="100" t="str">
        <f>VLOOKUP($F14,'Leistungswerte UHR Schulen'!$C$6:$F$39,3,FALSE)</f>
        <v>W1</v>
      </c>
      <c r="I14" s="331">
        <f>VLOOKUP(H14,Turnus!$D$9:$E$26,2,FALSE)</f>
        <v>38.178571428571388</v>
      </c>
      <c r="J14" s="130">
        <f t="shared" si="2"/>
        <v>3260.4499999999966</v>
      </c>
      <c r="K14" s="131">
        <f>VLOOKUP($F14,'Leistungswerte UHR Schulen'!$C$6:$F$39,4,FALSE)</f>
        <v>0</v>
      </c>
      <c r="L14" s="492" t="str">
        <f t="shared" si="8"/>
        <v/>
      </c>
      <c r="M14" s="132">
        <f t="shared" si="3"/>
        <v>0</v>
      </c>
      <c r="N14" s="544">
        <f t="shared" si="9"/>
        <v>0</v>
      </c>
      <c r="O14" s="133">
        <f t="shared" si="4"/>
        <v>0</v>
      </c>
      <c r="P14" s="134">
        <f t="shared" si="5"/>
        <v>0</v>
      </c>
      <c r="Q14" s="57"/>
      <c r="R14" s="479"/>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80"/>
      <c r="AS14" s="480"/>
      <c r="AT14" s="480"/>
      <c r="AU14" s="480"/>
      <c r="AV14" s="480"/>
      <c r="AW14" s="481"/>
      <c r="AX14" s="482">
        <f t="shared" si="10"/>
        <v>0</v>
      </c>
      <c r="AY14" s="494" t="str">
        <f t="shared" si="6"/>
        <v/>
      </c>
      <c r="AZ14" s="484">
        <f t="shared" si="7"/>
        <v>0</v>
      </c>
    </row>
    <row r="15" spans="1:52" s="58" customFormat="1" ht="24.9" customHeight="1" x14ac:dyDescent="0.25">
      <c r="A15" s="424" t="s">
        <v>407</v>
      </c>
      <c r="B15" s="424" t="s">
        <v>271</v>
      </c>
      <c r="C15" s="424"/>
      <c r="D15" s="418" t="s">
        <v>249</v>
      </c>
      <c r="E15" s="232" t="s">
        <v>703</v>
      </c>
      <c r="F15" s="417" t="s">
        <v>684</v>
      </c>
      <c r="G15" s="130">
        <v>1.6</v>
      </c>
      <c r="H15" s="100" t="str">
        <f>VLOOKUP($F15,'Leistungswerte UHR Schulen'!$C$6:$F$39,3,FALSE)</f>
        <v>W3</v>
      </c>
      <c r="I15" s="331">
        <f>VLOOKUP(H15,Turnus!$D$9:$E$26,2,FALSE)</f>
        <v>114.53571428571426</v>
      </c>
      <c r="J15" s="130">
        <f t="shared" si="2"/>
        <v>183.25714285714284</v>
      </c>
      <c r="K15" s="131">
        <f>VLOOKUP($F15,'Leistungswerte UHR Schulen'!$C$6:$F$39,4,FALSE)</f>
        <v>0</v>
      </c>
      <c r="L15" s="492" t="str">
        <f t="shared" si="8"/>
        <v/>
      </c>
      <c r="M15" s="132">
        <f t="shared" si="3"/>
        <v>0</v>
      </c>
      <c r="N15" s="544">
        <f t="shared" si="9"/>
        <v>0</v>
      </c>
      <c r="O15" s="133">
        <f t="shared" si="4"/>
        <v>0</v>
      </c>
      <c r="P15" s="134">
        <f t="shared" si="5"/>
        <v>0</v>
      </c>
      <c r="Q15" s="57"/>
      <c r="R15" s="479"/>
      <c r="S15" s="480"/>
      <c r="T15" s="480"/>
      <c r="U15" s="480"/>
      <c r="V15" s="480"/>
      <c r="W15" s="480"/>
      <c r="X15" s="480"/>
      <c r="Y15" s="480"/>
      <c r="Z15" s="480"/>
      <c r="AA15" s="480"/>
      <c r="AB15" s="480"/>
      <c r="AC15" s="480"/>
      <c r="AD15" s="480"/>
      <c r="AE15" s="480"/>
      <c r="AF15" s="480"/>
      <c r="AG15" s="480"/>
      <c r="AH15" s="480"/>
      <c r="AI15" s="480"/>
      <c r="AJ15" s="480"/>
      <c r="AK15" s="480"/>
      <c r="AL15" s="480"/>
      <c r="AM15" s="480"/>
      <c r="AN15" s="480"/>
      <c r="AO15" s="480"/>
      <c r="AP15" s="480"/>
      <c r="AQ15" s="480"/>
      <c r="AR15" s="480"/>
      <c r="AS15" s="480"/>
      <c r="AT15" s="480"/>
      <c r="AU15" s="480"/>
      <c r="AV15" s="480"/>
      <c r="AW15" s="481"/>
      <c r="AX15" s="482">
        <f t="shared" si="10"/>
        <v>0</v>
      </c>
      <c r="AY15" s="494" t="str">
        <f t="shared" si="6"/>
        <v/>
      </c>
      <c r="AZ15" s="484">
        <f t="shared" si="7"/>
        <v>0</v>
      </c>
    </row>
    <row r="16" spans="1:52" s="58" customFormat="1" ht="24.9" customHeight="1" x14ac:dyDescent="0.25">
      <c r="A16" s="424" t="s">
        <v>407</v>
      </c>
      <c r="B16" s="424" t="s">
        <v>271</v>
      </c>
      <c r="C16" s="424"/>
      <c r="D16" s="232" t="s">
        <v>359</v>
      </c>
      <c r="E16" s="232" t="s">
        <v>735</v>
      </c>
      <c r="F16" s="417" t="s">
        <v>479</v>
      </c>
      <c r="G16" s="130">
        <v>12.3</v>
      </c>
      <c r="H16" s="100" t="str">
        <f>VLOOKUP($F16,'Leistungswerte UHR Schulen'!$C$6:$F$39,3,FALSE)</f>
        <v>W5</v>
      </c>
      <c r="I16" s="331">
        <f>VLOOKUP(H16,Turnus!$D$9:$E$26,2,FALSE)</f>
        <v>188.46428571428572</v>
      </c>
      <c r="J16" s="130">
        <f t="shared" si="2"/>
        <v>2318.1107142857145</v>
      </c>
      <c r="K16" s="131">
        <f>VLOOKUP($F16,'Leistungswerte UHR Schulen'!$C$6:$F$39,4,FALSE)</f>
        <v>0</v>
      </c>
      <c r="L16" s="492" t="str">
        <f t="shared" si="8"/>
        <v/>
      </c>
      <c r="M16" s="132">
        <f t="shared" si="3"/>
        <v>0</v>
      </c>
      <c r="N16" s="544">
        <f t="shared" si="9"/>
        <v>0</v>
      </c>
      <c r="O16" s="133">
        <f t="shared" si="4"/>
        <v>0</v>
      </c>
      <c r="P16" s="134">
        <f t="shared" si="5"/>
        <v>0</v>
      </c>
      <c r="Q16" s="57"/>
      <c r="R16" s="479"/>
      <c r="S16" s="480"/>
      <c r="T16" s="480"/>
      <c r="U16" s="480"/>
      <c r="V16" s="480"/>
      <c r="W16" s="480"/>
      <c r="X16" s="480"/>
      <c r="Y16" s="480"/>
      <c r="Z16" s="480"/>
      <c r="AA16" s="480"/>
      <c r="AB16" s="480"/>
      <c r="AC16" s="480"/>
      <c r="AD16" s="480"/>
      <c r="AE16" s="480"/>
      <c r="AF16" s="480"/>
      <c r="AG16" s="480"/>
      <c r="AH16" s="480"/>
      <c r="AI16" s="480"/>
      <c r="AJ16" s="480"/>
      <c r="AK16" s="480"/>
      <c r="AL16" s="480"/>
      <c r="AM16" s="480"/>
      <c r="AN16" s="480"/>
      <c r="AO16" s="480"/>
      <c r="AP16" s="480"/>
      <c r="AQ16" s="480"/>
      <c r="AR16" s="480"/>
      <c r="AS16" s="480"/>
      <c r="AT16" s="480"/>
      <c r="AU16" s="480"/>
      <c r="AV16" s="480"/>
      <c r="AW16" s="481"/>
      <c r="AX16" s="482">
        <f t="shared" si="10"/>
        <v>0</v>
      </c>
      <c r="AY16" s="494" t="str">
        <f t="shared" si="6"/>
        <v/>
      </c>
      <c r="AZ16" s="484">
        <f t="shared" si="7"/>
        <v>0</v>
      </c>
    </row>
    <row r="17" spans="1:52" s="58" customFormat="1" ht="24.9" customHeight="1" x14ac:dyDescent="0.25">
      <c r="A17" s="424" t="s">
        <v>407</v>
      </c>
      <c r="B17" s="424" t="s">
        <v>271</v>
      </c>
      <c r="C17" s="424"/>
      <c r="D17" s="232" t="s">
        <v>381</v>
      </c>
      <c r="E17" s="232" t="s">
        <v>167</v>
      </c>
      <c r="F17" s="417" t="s">
        <v>480</v>
      </c>
      <c r="G17" s="130">
        <v>106.1</v>
      </c>
      <c r="H17" s="100" t="str">
        <f>VLOOKUP($F17,'Leistungswerte UHR Schulen'!$C$6:$F$39,3,FALSE)</f>
        <v>W1</v>
      </c>
      <c r="I17" s="331">
        <f>VLOOKUP(H17,Turnus!$D$9:$E$26,2,FALSE)</f>
        <v>38.178571428571388</v>
      </c>
      <c r="J17" s="130">
        <f t="shared" si="2"/>
        <v>4050.7464285714241</v>
      </c>
      <c r="K17" s="131">
        <f>VLOOKUP($F17,'Leistungswerte UHR Schulen'!$C$6:$F$39,4,FALSE)</f>
        <v>0</v>
      </c>
      <c r="L17" s="492" t="str">
        <f t="shared" si="8"/>
        <v/>
      </c>
      <c r="M17" s="132">
        <f t="shared" si="3"/>
        <v>0</v>
      </c>
      <c r="N17" s="544">
        <f t="shared" si="9"/>
        <v>0</v>
      </c>
      <c r="O17" s="133">
        <f t="shared" si="4"/>
        <v>0</v>
      </c>
      <c r="P17" s="134">
        <f t="shared" si="5"/>
        <v>0</v>
      </c>
      <c r="Q17" s="57"/>
      <c r="R17" s="479"/>
      <c r="S17" s="480"/>
      <c r="T17" s="480"/>
      <c r="U17" s="480"/>
      <c r="V17" s="480"/>
      <c r="W17" s="480"/>
      <c r="X17" s="480"/>
      <c r="Y17" s="480"/>
      <c r="Z17" s="480"/>
      <c r="AA17" s="480"/>
      <c r="AB17" s="480"/>
      <c r="AC17" s="480"/>
      <c r="AD17" s="480"/>
      <c r="AE17" s="480"/>
      <c r="AF17" s="480"/>
      <c r="AG17" s="480"/>
      <c r="AH17" s="480"/>
      <c r="AI17" s="480"/>
      <c r="AJ17" s="480"/>
      <c r="AK17" s="480"/>
      <c r="AL17" s="480"/>
      <c r="AM17" s="480"/>
      <c r="AN17" s="480"/>
      <c r="AO17" s="480"/>
      <c r="AP17" s="480"/>
      <c r="AQ17" s="480"/>
      <c r="AR17" s="480"/>
      <c r="AS17" s="480"/>
      <c r="AT17" s="480"/>
      <c r="AU17" s="480"/>
      <c r="AV17" s="480"/>
      <c r="AW17" s="481"/>
      <c r="AX17" s="482">
        <f t="shared" si="10"/>
        <v>0</v>
      </c>
      <c r="AY17" s="494" t="str">
        <f t="shared" si="6"/>
        <v/>
      </c>
      <c r="AZ17" s="484">
        <f t="shared" si="7"/>
        <v>0</v>
      </c>
    </row>
    <row r="18" spans="1:52" s="58" customFormat="1" ht="24.9" customHeight="1" x14ac:dyDescent="0.25">
      <c r="A18" s="424" t="s">
        <v>407</v>
      </c>
      <c r="B18" s="424" t="s">
        <v>271</v>
      </c>
      <c r="C18" s="424" t="s">
        <v>263</v>
      </c>
      <c r="D18" s="232" t="s">
        <v>256</v>
      </c>
      <c r="E18" s="232" t="s">
        <v>735</v>
      </c>
      <c r="F18" s="417" t="s">
        <v>503</v>
      </c>
      <c r="G18" s="130">
        <v>60.6</v>
      </c>
      <c r="H18" s="100" t="str">
        <f>VLOOKUP($F18,'Leistungswerte UHR Schulen'!$C$6:$F$39,3,FALSE)</f>
        <v>kR</v>
      </c>
      <c r="I18" s="331">
        <f>VLOOKUP(H18,Turnus!$D$9:$E$26,2,FALSE)</f>
        <v>0</v>
      </c>
      <c r="J18" s="130">
        <f t="shared" si="2"/>
        <v>0</v>
      </c>
      <c r="K18" s="131">
        <f>VLOOKUP($F18,'Leistungswerte UHR Schulen'!$C$6:$F$39,4,FALSE)</f>
        <v>0</v>
      </c>
      <c r="L18" s="492" t="str">
        <f t="shared" si="8"/>
        <v/>
      </c>
      <c r="M18" s="132">
        <f t="shared" si="3"/>
        <v>0</v>
      </c>
      <c r="N18" s="544">
        <f t="shared" si="9"/>
        <v>0</v>
      </c>
      <c r="O18" s="133">
        <f t="shared" si="4"/>
        <v>0</v>
      </c>
      <c r="P18" s="134">
        <f t="shared" si="5"/>
        <v>0</v>
      </c>
      <c r="Q18" s="57"/>
      <c r="R18" s="479"/>
      <c r="S18" s="480"/>
      <c r="T18" s="480"/>
      <c r="U18" s="480"/>
      <c r="V18" s="480"/>
      <c r="W18" s="480"/>
      <c r="X18" s="480"/>
      <c r="Y18" s="480"/>
      <c r="Z18" s="480"/>
      <c r="AA18" s="480"/>
      <c r="AB18" s="480"/>
      <c r="AC18" s="480"/>
      <c r="AD18" s="480"/>
      <c r="AE18" s="480"/>
      <c r="AF18" s="480"/>
      <c r="AG18" s="480"/>
      <c r="AH18" s="480"/>
      <c r="AI18" s="480"/>
      <c r="AJ18" s="480"/>
      <c r="AK18" s="480"/>
      <c r="AL18" s="480"/>
      <c r="AM18" s="480"/>
      <c r="AN18" s="480"/>
      <c r="AO18" s="480"/>
      <c r="AP18" s="480"/>
      <c r="AQ18" s="480"/>
      <c r="AR18" s="480"/>
      <c r="AS18" s="480"/>
      <c r="AT18" s="480"/>
      <c r="AU18" s="480"/>
      <c r="AV18" s="480"/>
      <c r="AW18" s="481"/>
      <c r="AX18" s="482">
        <f t="shared" si="10"/>
        <v>0</v>
      </c>
      <c r="AY18" s="494" t="str">
        <f t="shared" si="6"/>
        <v/>
      </c>
      <c r="AZ18" s="484">
        <f t="shared" si="7"/>
        <v>0</v>
      </c>
    </row>
    <row r="19" spans="1:52" s="58" customFormat="1" ht="24.9" customHeight="1" x14ac:dyDescent="0.25">
      <c r="A19" s="424" t="s">
        <v>407</v>
      </c>
      <c r="B19" s="424" t="s">
        <v>271</v>
      </c>
      <c r="C19" s="424"/>
      <c r="D19" s="232" t="s">
        <v>390</v>
      </c>
      <c r="E19" s="232" t="s">
        <v>735</v>
      </c>
      <c r="F19" s="417" t="s">
        <v>480</v>
      </c>
      <c r="G19" s="130">
        <v>48</v>
      </c>
      <c r="H19" s="100" t="str">
        <f>VLOOKUP($F19,'Leistungswerte UHR Schulen'!$C$6:$F$39,3,FALSE)</f>
        <v>W1</v>
      </c>
      <c r="I19" s="331">
        <f>VLOOKUP(H19,Turnus!$D$9:$E$26,2,FALSE)</f>
        <v>38.178571428571388</v>
      </c>
      <c r="J19" s="130">
        <f t="shared" ref="J19:J23" si="14">+G19*I19</f>
        <v>1832.5714285714266</v>
      </c>
      <c r="K19" s="131">
        <f>VLOOKUP($F19,'Leistungswerte UHR Schulen'!$C$6:$F$39,4,FALSE)</f>
        <v>0</v>
      </c>
      <c r="L19" s="492" t="str">
        <f t="shared" si="8"/>
        <v/>
      </c>
      <c r="M19" s="132">
        <f t="shared" ref="M19:M23" si="15">IF(ISERROR(J19/K19),0,J19/K19)</f>
        <v>0</v>
      </c>
      <c r="N19" s="544">
        <f t="shared" si="9"/>
        <v>0</v>
      </c>
      <c r="O19" s="133">
        <f t="shared" ref="O19:O23" si="16">IF(ISERROR(G19/K19*N19),0,G19/K19*N19)</f>
        <v>0</v>
      </c>
      <c r="P19" s="134">
        <f t="shared" si="5"/>
        <v>0</v>
      </c>
      <c r="Q19" s="57"/>
      <c r="R19" s="479"/>
      <c r="S19" s="480"/>
      <c r="T19" s="480"/>
      <c r="U19" s="480"/>
      <c r="V19" s="480"/>
      <c r="W19" s="480"/>
      <c r="X19" s="480"/>
      <c r="Y19" s="480"/>
      <c r="Z19" s="480"/>
      <c r="AA19" s="480"/>
      <c r="AB19" s="480"/>
      <c r="AC19" s="480"/>
      <c r="AD19" s="480"/>
      <c r="AE19" s="480"/>
      <c r="AF19" s="480"/>
      <c r="AG19" s="480"/>
      <c r="AH19" s="480"/>
      <c r="AI19" s="480"/>
      <c r="AJ19" s="480"/>
      <c r="AK19" s="480"/>
      <c r="AL19" s="480"/>
      <c r="AM19" s="480"/>
      <c r="AN19" s="480"/>
      <c r="AO19" s="480"/>
      <c r="AP19" s="480"/>
      <c r="AQ19" s="480"/>
      <c r="AR19" s="480"/>
      <c r="AS19" s="480"/>
      <c r="AT19" s="480"/>
      <c r="AU19" s="480"/>
      <c r="AV19" s="480"/>
      <c r="AW19" s="481"/>
      <c r="AX19" s="482">
        <f t="shared" si="10"/>
        <v>0</v>
      </c>
      <c r="AY19" s="494" t="str">
        <f t="shared" si="6"/>
        <v/>
      </c>
      <c r="AZ19" s="484">
        <f t="shared" si="7"/>
        <v>0</v>
      </c>
    </row>
    <row r="20" spans="1:52" s="58" customFormat="1" ht="24.9" customHeight="1" x14ac:dyDescent="0.25">
      <c r="A20" s="424" t="s">
        <v>407</v>
      </c>
      <c r="B20" s="424" t="s">
        <v>271</v>
      </c>
      <c r="C20" s="424"/>
      <c r="D20" s="418" t="s">
        <v>408</v>
      </c>
      <c r="E20" s="232" t="s">
        <v>735</v>
      </c>
      <c r="F20" s="417" t="s">
        <v>480</v>
      </c>
      <c r="G20" s="130">
        <v>7</v>
      </c>
      <c r="H20" s="100" t="str">
        <f>VLOOKUP($F20,'Leistungswerte UHR Schulen'!$C$6:$F$39,3,FALSE)</f>
        <v>W1</v>
      </c>
      <c r="I20" s="331">
        <f>VLOOKUP(H20,Turnus!$D$9:$E$26,2,FALSE)</f>
        <v>38.178571428571388</v>
      </c>
      <c r="J20" s="130">
        <f t="shared" si="14"/>
        <v>267.24999999999972</v>
      </c>
      <c r="K20" s="131">
        <f>VLOOKUP($F20,'Leistungswerte UHR Schulen'!$C$6:$F$39,4,FALSE)</f>
        <v>0</v>
      </c>
      <c r="L20" s="492" t="str">
        <f t="shared" si="8"/>
        <v/>
      </c>
      <c r="M20" s="132">
        <f t="shared" si="15"/>
        <v>0</v>
      </c>
      <c r="N20" s="544">
        <f t="shared" si="9"/>
        <v>0</v>
      </c>
      <c r="O20" s="133">
        <f t="shared" si="16"/>
        <v>0</v>
      </c>
      <c r="P20" s="134">
        <f t="shared" si="5"/>
        <v>0</v>
      </c>
      <c r="Q20" s="57"/>
      <c r="R20" s="479"/>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c r="AW20" s="481"/>
      <c r="AX20" s="482">
        <f t="shared" si="10"/>
        <v>0</v>
      </c>
      <c r="AY20" s="494" t="str">
        <f t="shared" si="6"/>
        <v/>
      </c>
      <c r="AZ20" s="484">
        <f t="shared" si="7"/>
        <v>0</v>
      </c>
    </row>
    <row r="21" spans="1:52" s="58" customFormat="1" ht="24.9" customHeight="1" x14ac:dyDescent="0.25">
      <c r="A21" s="424" t="s">
        <v>407</v>
      </c>
      <c r="B21" s="424" t="s">
        <v>271</v>
      </c>
      <c r="C21" s="424"/>
      <c r="D21" s="232" t="s">
        <v>164</v>
      </c>
      <c r="E21" s="232" t="s">
        <v>735</v>
      </c>
      <c r="F21" s="417" t="s">
        <v>489</v>
      </c>
      <c r="G21" s="130">
        <v>16</v>
      </c>
      <c r="H21" s="100" t="str">
        <f>VLOOKUP($F21,'Leistungswerte UHR Schulen'!$C$6:$F$39,3,FALSE)</f>
        <v>W1</v>
      </c>
      <c r="I21" s="331">
        <f>VLOOKUP(H21,Turnus!$D$9:$E$26,2,FALSE)</f>
        <v>38.178571428571388</v>
      </c>
      <c r="J21" s="130">
        <f t="shared" si="14"/>
        <v>610.85714285714221</v>
      </c>
      <c r="K21" s="131">
        <f>VLOOKUP($F21,'Leistungswerte UHR Schulen'!$C$6:$F$39,4,FALSE)</f>
        <v>0</v>
      </c>
      <c r="L21" s="492" t="str">
        <f t="shared" si="8"/>
        <v/>
      </c>
      <c r="M21" s="132">
        <f t="shared" si="15"/>
        <v>0</v>
      </c>
      <c r="N21" s="544">
        <f t="shared" si="9"/>
        <v>0</v>
      </c>
      <c r="O21" s="133">
        <f t="shared" si="16"/>
        <v>0</v>
      </c>
      <c r="P21" s="134">
        <f t="shared" si="5"/>
        <v>0</v>
      </c>
      <c r="Q21" s="57"/>
      <c r="R21" s="479"/>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c r="AW21" s="481"/>
      <c r="AX21" s="482">
        <f t="shared" si="10"/>
        <v>0</v>
      </c>
      <c r="AY21" s="494" t="str">
        <f t="shared" si="6"/>
        <v/>
      </c>
      <c r="AZ21" s="484">
        <f t="shared" si="7"/>
        <v>0</v>
      </c>
    </row>
    <row r="22" spans="1:52" s="58" customFormat="1" ht="24.9" customHeight="1" x14ac:dyDescent="0.25">
      <c r="A22" s="424" t="s">
        <v>407</v>
      </c>
      <c r="B22" s="424" t="s">
        <v>271</v>
      </c>
      <c r="C22" s="424"/>
      <c r="D22" s="232" t="s">
        <v>256</v>
      </c>
      <c r="E22" s="232" t="s">
        <v>735</v>
      </c>
      <c r="F22" s="417" t="s">
        <v>773</v>
      </c>
      <c r="G22" s="130">
        <v>7</v>
      </c>
      <c r="H22" s="100" t="str">
        <f>VLOOKUP($F22,'Leistungswerte UHR Schulen'!$C$6:$F$39,3,FALSE)</f>
        <v>kR</v>
      </c>
      <c r="I22" s="331">
        <f>VLOOKUP(H22,Turnus!$D$9:$E$26,2,FALSE)</f>
        <v>0</v>
      </c>
      <c r="J22" s="130">
        <f t="shared" si="14"/>
        <v>0</v>
      </c>
      <c r="K22" s="131">
        <f>VLOOKUP($F22,'Leistungswerte UHR Schulen'!$C$6:$F$39,4,FALSE)</f>
        <v>0</v>
      </c>
      <c r="L22" s="492" t="str">
        <f t="shared" si="8"/>
        <v/>
      </c>
      <c r="M22" s="132">
        <f t="shared" si="15"/>
        <v>0</v>
      </c>
      <c r="N22" s="544">
        <f t="shared" si="9"/>
        <v>0</v>
      </c>
      <c r="O22" s="133">
        <f t="shared" si="16"/>
        <v>0</v>
      </c>
      <c r="P22" s="134">
        <f t="shared" si="5"/>
        <v>0</v>
      </c>
      <c r="Q22" s="57"/>
      <c r="R22" s="479"/>
      <c r="S22" s="480"/>
      <c r="T22" s="480"/>
      <c r="U22" s="480"/>
      <c r="V22" s="480"/>
      <c r="W22" s="480"/>
      <c r="X22" s="480"/>
      <c r="Y22" s="480"/>
      <c r="Z22" s="480"/>
      <c r="AA22" s="480"/>
      <c r="AB22" s="480"/>
      <c r="AC22" s="480"/>
      <c r="AD22" s="480"/>
      <c r="AE22" s="480"/>
      <c r="AF22" s="480"/>
      <c r="AG22" s="480"/>
      <c r="AH22" s="480"/>
      <c r="AI22" s="480"/>
      <c r="AJ22" s="480"/>
      <c r="AK22" s="480"/>
      <c r="AL22" s="480"/>
      <c r="AM22" s="480"/>
      <c r="AN22" s="480"/>
      <c r="AO22" s="480"/>
      <c r="AP22" s="480"/>
      <c r="AQ22" s="480"/>
      <c r="AR22" s="480"/>
      <c r="AS22" s="480"/>
      <c r="AT22" s="480"/>
      <c r="AU22" s="480"/>
      <c r="AV22" s="480"/>
      <c r="AW22" s="481"/>
      <c r="AX22" s="482">
        <f t="shared" si="10"/>
        <v>0</v>
      </c>
      <c r="AY22" s="494" t="str">
        <f t="shared" si="6"/>
        <v/>
      </c>
      <c r="AZ22" s="484">
        <f t="shared" si="7"/>
        <v>0</v>
      </c>
    </row>
    <row r="23" spans="1:52" s="58" customFormat="1" ht="24.9" customHeight="1" x14ac:dyDescent="0.25">
      <c r="A23" s="424" t="s">
        <v>407</v>
      </c>
      <c r="B23" s="424" t="s">
        <v>271</v>
      </c>
      <c r="C23" s="424"/>
      <c r="D23" s="308" t="s">
        <v>102</v>
      </c>
      <c r="E23" s="307" t="s">
        <v>735</v>
      </c>
      <c r="F23" s="417" t="s">
        <v>480</v>
      </c>
      <c r="G23" s="130">
        <v>2.5</v>
      </c>
      <c r="H23" s="100" t="str">
        <f>VLOOKUP($F23,'Leistungswerte UHR Schulen'!$C$6:$F$39,3,FALSE)</f>
        <v>W1</v>
      </c>
      <c r="I23" s="331">
        <f>VLOOKUP(H23,Turnus!$D$9:$E$26,2,FALSE)</f>
        <v>38.178571428571388</v>
      </c>
      <c r="J23" s="130">
        <f t="shared" si="14"/>
        <v>95.44642857142847</v>
      </c>
      <c r="K23" s="131">
        <f>VLOOKUP($F23,'Leistungswerte UHR Schulen'!$C$6:$F$39,4,FALSE)</f>
        <v>0</v>
      </c>
      <c r="L23" s="492" t="str">
        <f t="shared" si="8"/>
        <v/>
      </c>
      <c r="M23" s="132">
        <f t="shared" si="15"/>
        <v>0</v>
      </c>
      <c r="N23" s="544">
        <f t="shared" si="9"/>
        <v>0</v>
      </c>
      <c r="O23" s="133">
        <f t="shared" si="16"/>
        <v>0</v>
      </c>
      <c r="P23" s="134">
        <f t="shared" si="5"/>
        <v>0</v>
      </c>
      <c r="Q23" s="57"/>
      <c r="R23" s="479"/>
      <c r="S23" s="480"/>
      <c r="T23" s="480"/>
      <c r="U23" s="480"/>
      <c r="V23" s="480"/>
      <c r="W23" s="480"/>
      <c r="X23" s="480"/>
      <c r="Y23" s="480"/>
      <c r="Z23" s="480"/>
      <c r="AA23" s="480"/>
      <c r="AB23" s="480"/>
      <c r="AC23" s="480"/>
      <c r="AD23" s="480"/>
      <c r="AE23" s="480"/>
      <c r="AF23" s="480"/>
      <c r="AG23" s="480"/>
      <c r="AH23" s="480"/>
      <c r="AI23" s="480"/>
      <c r="AJ23" s="480"/>
      <c r="AK23" s="480"/>
      <c r="AL23" s="480"/>
      <c r="AM23" s="480"/>
      <c r="AN23" s="480"/>
      <c r="AO23" s="480"/>
      <c r="AP23" s="480"/>
      <c r="AQ23" s="480"/>
      <c r="AR23" s="480"/>
      <c r="AS23" s="480"/>
      <c r="AT23" s="480"/>
      <c r="AU23" s="480"/>
      <c r="AV23" s="480"/>
      <c r="AW23" s="481"/>
      <c r="AX23" s="482">
        <f t="shared" si="10"/>
        <v>0</v>
      </c>
      <c r="AY23" s="494" t="str">
        <f t="shared" si="6"/>
        <v/>
      </c>
      <c r="AZ23" s="484">
        <f t="shared" si="7"/>
        <v>0</v>
      </c>
    </row>
    <row r="24" spans="1:52" s="58" customFormat="1" ht="24.9" customHeight="1" x14ac:dyDescent="0.25">
      <c r="A24" s="424" t="s">
        <v>407</v>
      </c>
      <c r="B24" s="424" t="s">
        <v>271</v>
      </c>
      <c r="C24" s="424"/>
      <c r="D24" s="308" t="s">
        <v>104</v>
      </c>
      <c r="E24" s="232" t="s">
        <v>735</v>
      </c>
      <c r="F24" s="417" t="s">
        <v>639</v>
      </c>
      <c r="G24" s="130">
        <v>20.399999999999999</v>
      </c>
      <c r="H24" s="100" t="str">
        <f>VLOOKUP($F24,'Leistungswerte UHR Schulen'!$C$6:$F$39,3,FALSE)</f>
        <v>Bed</v>
      </c>
      <c r="I24" s="331">
        <f>VLOOKUP(H24,Turnus!$D$9:$E$26,2,FALSE)</f>
        <v>6</v>
      </c>
      <c r="J24" s="130">
        <f t="shared" si="2"/>
        <v>122.39999999999999</v>
      </c>
      <c r="K24" s="131">
        <f>VLOOKUP($F24,'Leistungswerte UHR Schulen'!$C$6:$F$39,4,FALSE)</f>
        <v>0</v>
      </c>
      <c r="L24" s="492" t="str">
        <f t="shared" si="8"/>
        <v/>
      </c>
      <c r="M24" s="132">
        <f t="shared" si="3"/>
        <v>0</v>
      </c>
      <c r="N24" s="544">
        <f t="shared" si="9"/>
        <v>0</v>
      </c>
      <c r="O24" s="133">
        <f t="shared" si="4"/>
        <v>0</v>
      </c>
      <c r="P24" s="134">
        <f t="shared" si="5"/>
        <v>0</v>
      </c>
      <c r="Q24" s="57"/>
      <c r="R24" s="479"/>
      <c r="S24" s="480"/>
      <c r="T24" s="480"/>
      <c r="U24" s="480"/>
      <c r="V24" s="480"/>
      <c r="W24" s="480"/>
      <c r="X24" s="480"/>
      <c r="Y24" s="480"/>
      <c r="Z24" s="480"/>
      <c r="AA24" s="480"/>
      <c r="AB24" s="480"/>
      <c r="AC24" s="480"/>
      <c r="AD24" s="480"/>
      <c r="AE24" s="480"/>
      <c r="AF24" s="480"/>
      <c r="AG24" s="480"/>
      <c r="AH24" s="480"/>
      <c r="AI24" s="480"/>
      <c r="AJ24" s="480"/>
      <c r="AK24" s="480"/>
      <c r="AL24" s="480"/>
      <c r="AM24" s="480"/>
      <c r="AN24" s="480"/>
      <c r="AO24" s="480"/>
      <c r="AP24" s="480"/>
      <c r="AQ24" s="480"/>
      <c r="AR24" s="480"/>
      <c r="AS24" s="480"/>
      <c r="AT24" s="480"/>
      <c r="AU24" s="480"/>
      <c r="AV24" s="480"/>
      <c r="AW24" s="481"/>
      <c r="AX24" s="482">
        <f t="shared" si="10"/>
        <v>0</v>
      </c>
      <c r="AY24" s="494" t="str">
        <f t="shared" si="6"/>
        <v/>
      </c>
      <c r="AZ24" s="484">
        <f t="shared" si="7"/>
        <v>0</v>
      </c>
    </row>
    <row r="25" spans="1:52" s="58" customFormat="1" ht="24.9" customHeight="1" x14ac:dyDescent="0.25">
      <c r="A25" s="424" t="s">
        <v>407</v>
      </c>
      <c r="B25" s="424" t="s">
        <v>271</v>
      </c>
      <c r="C25" s="424"/>
      <c r="D25" s="307" t="s">
        <v>677</v>
      </c>
      <c r="E25" s="418" t="s">
        <v>732</v>
      </c>
      <c r="F25" s="230" t="s">
        <v>503</v>
      </c>
      <c r="G25" s="309">
        <v>25.6</v>
      </c>
      <c r="H25" s="100" t="str">
        <f>VLOOKUP($F25,'Leistungswerte UHR Schulen'!$C$6:$F$39,3,FALSE)</f>
        <v>kR</v>
      </c>
      <c r="I25" s="331">
        <f>VLOOKUP(H25,Turnus!$D$9:$E$26,2,FALSE)</f>
        <v>0</v>
      </c>
      <c r="J25" s="130">
        <f t="shared" si="2"/>
        <v>0</v>
      </c>
      <c r="K25" s="131">
        <f>VLOOKUP($F25,'Leistungswerte UHR Schulen'!$C$6:$F$39,4,FALSE)</f>
        <v>0</v>
      </c>
      <c r="L25" s="492" t="str">
        <f t="shared" si="8"/>
        <v/>
      </c>
      <c r="M25" s="132">
        <f t="shared" si="3"/>
        <v>0</v>
      </c>
      <c r="N25" s="544">
        <f t="shared" si="9"/>
        <v>0</v>
      </c>
      <c r="O25" s="133">
        <f t="shared" si="4"/>
        <v>0</v>
      </c>
      <c r="P25" s="134">
        <f t="shared" si="5"/>
        <v>0</v>
      </c>
      <c r="Q25" s="57"/>
      <c r="R25" s="479"/>
      <c r="S25" s="480"/>
      <c r="T25" s="480"/>
      <c r="U25" s="480"/>
      <c r="V25" s="480"/>
      <c r="W25" s="480"/>
      <c r="X25" s="480"/>
      <c r="Y25" s="480"/>
      <c r="Z25" s="480"/>
      <c r="AA25" s="480"/>
      <c r="AB25" s="480"/>
      <c r="AC25" s="480"/>
      <c r="AD25" s="480"/>
      <c r="AE25" s="480"/>
      <c r="AF25" s="480"/>
      <c r="AG25" s="480"/>
      <c r="AH25" s="480"/>
      <c r="AI25" s="480"/>
      <c r="AJ25" s="480"/>
      <c r="AK25" s="480"/>
      <c r="AL25" s="480"/>
      <c r="AM25" s="480"/>
      <c r="AN25" s="480"/>
      <c r="AO25" s="480"/>
      <c r="AP25" s="480"/>
      <c r="AQ25" s="480"/>
      <c r="AR25" s="480"/>
      <c r="AS25" s="480"/>
      <c r="AT25" s="480"/>
      <c r="AU25" s="480"/>
      <c r="AV25" s="480"/>
      <c r="AW25" s="481"/>
      <c r="AX25" s="482">
        <f t="shared" si="10"/>
        <v>0</v>
      </c>
      <c r="AY25" s="494" t="str">
        <f t="shared" si="6"/>
        <v/>
      </c>
      <c r="AZ25" s="484">
        <f t="shared" si="7"/>
        <v>0</v>
      </c>
    </row>
    <row r="26" spans="1:52" s="58" customFormat="1" ht="24.9" customHeight="1" x14ac:dyDescent="0.25">
      <c r="A26" s="424" t="s">
        <v>409</v>
      </c>
      <c r="B26" s="424" t="s">
        <v>271</v>
      </c>
      <c r="C26" s="424"/>
      <c r="D26" s="308" t="s">
        <v>352</v>
      </c>
      <c r="E26" s="307" t="s">
        <v>167</v>
      </c>
      <c r="F26" s="230" t="s">
        <v>493</v>
      </c>
      <c r="G26" s="309">
        <v>807.13</v>
      </c>
      <c r="H26" s="566" t="str">
        <f>VLOOKUP($F26,'Leistungswerte UHR Schulen'!$C$6:$F$39,3,FALSE)</f>
        <v>W6</v>
      </c>
      <c r="I26" s="567">
        <f>VLOOKUP(H26,Turnus!$D$9:$E$26,2,FALSE)</f>
        <v>226.35714285714283</v>
      </c>
      <c r="J26" s="130">
        <f t="shared" si="2"/>
        <v>182699.64071428569</v>
      </c>
      <c r="K26" s="131">
        <f>VLOOKUP($F26,'Leistungswerte UHR Schulen'!$C$6:$F$39,4,FALSE)</f>
        <v>0</v>
      </c>
      <c r="L26" s="492" t="str">
        <f t="shared" si="8"/>
        <v/>
      </c>
      <c r="M26" s="132">
        <f t="shared" si="3"/>
        <v>0</v>
      </c>
      <c r="N26" s="544">
        <f t="shared" si="9"/>
        <v>0</v>
      </c>
      <c r="O26" s="133">
        <f t="shared" si="4"/>
        <v>0</v>
      </c>
      <c r="P26" s="134">
        <f t="shared" si="5"/>
        <v>0</v>
      </c>
      <c r="Q26" s="57"/>
      <c r="R26" s="479"/>
      <c r="S26" s="480"/>
      <c r="T26" s="480"/>
      <c r="U26" s="480"/>
      <c r="V26" s="480"/>
      <c r="W26" s="480"/>
      <c r="X26" s="480"/>
      <c r="Y26" s="480"/>
      <c r="Z26" s="480"/>
      <c r="AA26" s="480"/>
      <c r="AB26" s="480"/>
      <c r="AC26" s="480"/>
      <c r="AD26" s="480"/>
      <c r="AE26" s="480"/>
      <c r="AF26" s="480"/>
      <c r="AG26" s="480"/>
      <c r="AH26" s="480"/>
      <c r="AI26" s="480"/>
      <c r="AJ26" s="480"/>
      <c r="AK26" s="480"/>
      <c r="AL26" s="480"/>
      <c r="AM26" s="480"/>
      <c r="AN26" s="480"/>
      <c r="AO26" s="480"/>
      <c r="AP26" s="480"/>
      <c r="AQ26" s="480"/>
      <c r="AR26" s="480"/>
      <c r="AS26" s="480"/>
      <c r="AT26" s="480"/>
      <c r="AU26" s="480"/>
      <c r="AV26" s="480"/>
      <c r="AW26" s="481"/>
      <c r="AX26" s="482">
        <f t="shared" si="10"/>
        <v>0</v>
      </c>
      <c r="AY26" s="494" t="str">
        <f t="shared" si="6"/>
        <v/>
      </c>
      <c r="AZ26" s="484">
        <f t="shared" si="7"/>
        <v>0</v>
      </c>
    </row>
    <row r="27" spans="1:52" s="58" customFormat="1" ht="24.9" customHeight="1" x14ac:dyDescent="0.25">
      <c r="A27" s="424" t="s">
        <v>409</v>
      </c>
      <c r="B27" s="424" t="s">
        <v>271</v>
      </c>
      <c r="C27" s="424"/>
      <c r="D27" s="307" t="s">
        <v>410</v>
      </c>
      <c r="E27" s="307" t="s">
        <v>167</v>
      </c>
      <c r="F27" s="230" t="s">
        <v>491</v>
      </c>
      <c r="G27" s="309">
        <v>54.1</v>
      </c>
      <c r="H27" s="100" t="str">
        <f>VLOOKUP($F27,'Leistungswerte UHR Schulen'!$C$6:$F$39,3,FALSE)</f>
        <v>J4</v>
      </c>
      <c r="I27" s="331">
        <f>VLOOKUP(H27,Turnus!$D$9:$E$26,2,FALSE)</f>
        <v>4</v>
      </c>
      <c r="J27" s="130">
        <f t="shared" si="2"/>
        <v>216.4</v>
      </c>
      <c r="K27" s="131">
        <f>VLOOKUP($F27,'Leistungswerte UHR Schulen'!$C$6:$F$39,4,FALSE)</f>
        <v>0</v>
      </c>
      <c r="L27" s="492" t="str">
        <f t="shared" si="8"/>
        <v/>
      </c>
      <c r="M27" s="132">
        <f t="shared" si="3"/>
        <v>0</v>
      </c>
      <c r="N27" s="544">
        <f t="shared" si="9"/>
        <v>0</v>
      </c>
      <c r="O27" s="133">
        <f t="shared" si="4"/>
        <v>0</v>
      </c>
      <c r="P27" s="134">
        <f t="shared" si="5"/>
        <v>0</v>
      </c>
      <c r="Q27" s="57"/>
      <c r="R27" s="479"/>
      <c r="S27" s="480"/>
      <c r="T27" s="480"/>
      <c r="U27" s="480"/>
      <c r="V27" s="480"/>
      <c r="W27" s="480"/>
      <c r="X27" s="480"/>
      <c r="Y27" s="480"/>
      <c r="Z27" s="480"/>
      <c r="AA27" s="480"/>
      <c r="AB27" s="480"/>
      <c r="AC27" s="480"/>
      <c r="AD27" s="480"/>
      <c r="AE27" s="480"/>
      <c r="AF27" s="480"/>
      <c r="AG27" s="480"/>
      <c r="AH27" s="480"/>
      <c r="AI27" s="480"/>
      <c r="AJ27" s="480"/>
      <c r="AK27" s="480"/>
      <c r="AL27" s="480"/>
      <c r="AM27" s="480"/>
      <c r="AN27" s="480"/>
      <c r="AO27" s="480"/>
      <c r="AP27" s="480"/>
      <c r="AQ27" s="480"/>
      <c r="AR27" s="480"/>
      <c r="AS27" s="480"/>
      <c r="AT27" s="480"/>
      <c r="AU27" s="480"/>
      <c r="AV27" s="480"/>
      <c r="AW27" s="481"/>
      <c r="AX27" s="482">
        <f t="shared" si="10"/>
        <v>0</v>
      </c>
      <c r="AY27" s="494" t="str">
        <f t="shared" si="6"/>
        <v/>
      </c>
      <c r="AZ27" s="484">
        <f t="shared" si="7"/>
        <v>0</v>
      </c>
    </row>
    <row r="28" spans="1:52" s="58" customFormat="1" ht="24.9" customHeight="1" x14ac:dyDescent="0.25">
      <c r="A28" s="424" t="s">
        <v>409</v>
      </c>
      <c r="B28" s="424" t="s">
        <v>271</v>
      </c>
      <c r="C28" s="424"/>
      <c r="D28" s="307" t="s">
        <v>411</v>
      </c>
      <c r="E28" s="232" t="s">
        <v>735</v>
      </c>
      <c r="F28" s="230" t="s">
        <v>478</v>
      </c>
      <c r="G28" s="309">
        <v>4.8</v>
      </c>
      <c r="H28" s="566" t="str">
        <f>VLOOKUP($F28,'Leistungswerte UHR Schulen'!$C$6:$F$39,3,FALSE)</f>
        <v>W6</v>
      </c>
      <c r="I28" s="567">
        <f>VLOOKUP(H28,Turnus!$D$9:$E$26,2,FALSE)</f>
        <v>226.35714285714283</v>
      </c>
      <c r="J28" s="130">
        <f t="shared" si="2"/>
        <v>1086.5142857142855</v>
      </c>
      <c r="K28" s="131">
        <f>VLOOKUP($F28,'Leistungswerte UHR Schulen'!$C$6:$F$39,4,FALSE)</f>
        <v>0</v>
      </c>
      <c r="L28" s="492" t="str">
        <f t="shared" si="8"/>
        <v/>
      </c>
      <c r="M28" s="132">
        <f t="shared" si="3"/>
        <v>0</v>
      </c>
      <c r="N28" s="544">
        <f t="shared" si="9"/>
        <v>0</v>
      </c>
      <c r="O28" s="133">
        <f t="shared" si="4"/>
        <v>0</v>
      </c>
      <c r="P28" s="134">
        <f t="shared" si="5"/>
        <v>0</v>
      </c>
      <c r="Q28" s="57"/>
      <c r="R28" s="479"/>
      <c r="S28" s="480"/>
      <c r="T28" s="480"/>
      <c r="U28" s="480"/>
      <c r="V28" s="480"/>
      <c r="W28" s="480"/>
      <c r="X28" s="480"/>
      <c r="Y28" s="480"/>
      <c r="Z28" s="480"/>
      <c r="AA28" s="480"/>
      <c r="AB28" s="480"/>
      <c r="AC28" s="480"/>
      <c r="AD28" s="480"/>
      <c r="AE28" s="480"/>
      <c r="AF28" s="480"/>
      <c r="AG28" s="480"/>
      <c r="AH28" s="480"/>
      <c r="AI28" s="480"/>
      <c r="AJ28" s="480"/>
      <c r="AK28" s="480"/>
      <c r="AL28" s="480"/>
      <c r="AM28" s="480"/>
      <c r="AN28" s="480"/>
      <c r="AO28" s="480"/>
      <c r="AP28" s="480"/>
      <c r="AQ28" s="480"/>
      <c r="AR28" s="480"/>
      <c r="AS28" s="480"/>
      <c r="AT28" s="480"/>
      <c r="AU28" s="480"/>
      <c r="AV28" s="480"/>
      <c r="AW28" s="481"/>
      <c r="AX28" s="482">
        <f t="shared" si="10"/>
        <v>0</v>
      </c>
      <c r="AY28" s="494" t="str">
        <f t="shared" si="6"/>
        <v/>
      </c>
      <c r="AZ28" s="484">
        <f t="shared" si="7"/>
        <v>0</v>
      </c>
    </row>
    <row r="29" spans="1:52" s="58" customFormat="1" ht="24.9" customHeight="1" x14ac:dyDescent="0.25">
      <c r="A29" s="424" t="s">
        <v>409</v>
      </c>
      <c r="B29" s="424" t="s">
        <v>271</v>
      </c>
      <c r="C29" s="424"/>
      <c r="D29" s="308" t="s">
        <v>412</v>
      </c>
      <c r="E29" s="307" t="s">
        <v>167</v>
      </c>
      <c r="F29" s="230" t="s">
        <v>491</v>
      </c>
      <c r="G29" s="309">
        <v>35.6</v>
      </c>
      <c r="H29" s="100" t="str">
        <f>VLOOKUP($F29,'Leistungswerte UHR Schulen'!$C$6:$F$39,3,FALSE)</f>
        <v>J4</v>
      </c>
      <c r="I29" s="331">
        <f>VLOOKUP(H29,Turnus!$D$9:$E$26,2,FALSE)</f>
        <v>4</v>
      </c>
      <c r="J29" s="130">
        <f t="shared" si="2"/>
        <v>142.4</v>
      </c>
      <c r="K29" s="131">
        <f>VLOOKUP($F29,'Leistungswerte UHR Schulen'!$C$6:$F$39,4,FALSE)</f>
        <v>0</v>
      </c>
      <c r="L29" s="492" t="str">
        <f t="shared" si="8"/>
        <v/>
      </c>
      <c r="M29" s="132">
        <f t="shared" si="3"/>
        <v>0</v>
      </c>
      <c r="N29" s="544">
        <f t="shared" si="9"/>
        <v>0</v>
      </c>
      <c r="O29" s="133">
        <f t="shared" si="4"/>
        <v>0</v>
      </c>
      <c r="P29" s="134">
        <f t="shared" si="5"/>
        <v>0</v>
      </c>
      <c r="Q29" s="57"/>
      <c r="R29" s="479"/>
      <c r="S29" s="480"/>
      <c r="T29" s="480"/>
      <c r="U29" s="480"/>
      <c r="V29" s="480"/>
      <c r="W29" s="480"/>
      <c r="X29" s="480"/>
      <c r="Y29" s="480"/>
      <c r="Z29" s="480"/>
      <c r="AA29" s="480"/>
      <c r="AB29" s="480"/>
      <c r="AC29" s="480"/>
      <c r="AD29" s="480"/>
      <c r="AE29" s="480"/>
      <c r="AF29" s="480"/>
      <c r="AG29" s="480"/>
      <c r="AH29" s="480"/>
      <c r="AI29" s="480"/>
      <c r="AJ29" s="480"/>
      <c r="AK29" s="480"/>
      <c r="AL29" s="480"/>
      <c r="AM29" s="480"/>
      <c r="AN29" s="480"/>
      <c r="AO29" s="480"/>
      <c r="AP29" s="480"/>
      <c r="AQ29" s="480"/>
      <c r="AR29" s="480"/>
      <c r="AS29" s="480"/>
      <c r="AT29" s="480"/>
      <c r="AU29" s="480"/>
      <c r="AV29" s="480"/>
      <c r="AW29" s="481"/>
      <c r="AX29" s="482">
        <f t="shared" si="10"/>
        <v>0</v>
      </c>
      <c r="AY29" s="494" t="str">
        <f t="shared" si="6"/>
        <v/>
      </c>
      <c r="AZ29" s="484">
        <f t="shared" si="7"/>
        <v>0</v>
      </c>
    </row>
    <row r="30" spans="1:52" s="58" customFormat="1" ht="24.9" customHeight="1" x14ac:dyDescent="0.25">
      <c r="A30" s="424" t="s">
        <v>409</v>
      </c>
      <c r="B30" s="424" t="s">
        <v>271</v>
      </c>
      <c r="C30" s="424"/>
      <c r="D30" s="307" t="s">
        <v>640</v>
      </c>
      <c r="E30" s="307" t="s">
        <v>167</v>
      </c>
      <c r="F30" s="230" t="s">
        <v>491</v>
      </c>
      <c r="G30" s="309">
        <v>75.2</v>
      </c>
      <c r="H30" s="100" t="str">
        <f>VLOOKUP($F30,'Leistungswerte UHR Schulen'!$C$6:$F$39,3,FALSE)</f>
        <v>J4</v>
      </c>
      <c r="I30" s="331">
        <f>VLOOKUP(H30,Turnus!$D$9:$E$26,2,FALSE)</f>
        <v>4</v>
      </c>
      <c r="J30" s="130">
        <f t="shared" si="2"/>
        <v>300.8</v>
      </c>
      <c r="K30" s="131">
        <f>VLOOKUP($F30,'Leistungswerte UHR Schulen'!$C$6:$F$39,4,FALSE)</f>
        <v>0</v>
      </c>
      <c r="L30" s="492" t="str">
        <f t="shared" si="8"/>
        <v/>
      </c>
      <c r="M30" s="132">
        <f t="shared" si="3"/>
        <v>0</v>
      </c>
      <c r="N30" s="544">
        <f t="shared" si="9"/>
        <v>0</v>
      </c>
      <c r="O30" s="133">
        <f t="shared" si="4"/>
        <v>0</v>
      </c>
      <c r="P30" s="134">
        <f t="shared" si="5"/>
        <v>0</v>
      </c>
      <c r="Q30" s="57"/>
      <c r="R30" s="479"/>
      <c r="S30" s="480"/>
      <c r="T30" s="480"/>
      <c r="U30" s="480"/>
      <c r="V30" s="480"/>
      <c r="W30" s="480"/>
      <c r="X30" s="480"/>
      <c r="Y30" s="480"/>
      <c r="Z30" s="480"/>
      <c r="AA30" s="480"/>
      <c r="AB30" s="480"/>
      <c r="AC30" s="480"/>
      <c r="AD30" s="480"/>
      <c r="AE30" s="480"/>
      <c r="AF30" s="480"/>
      <c r="AG30" s="480"/>
      <c r="AH30" s="480"/>
      <c r="AI30" s="480"/>
      <c r="AJ30" s="480"/>
      <c r="AK30" s="480"/>
      <c r="AL30" s="480"/>
      <c r="AM30" s="480"/>
      <c r="AN30" s="480"/>
      <c r="AO30" s="480"/>
      <c r="AP30" s="480"/>
      <c r="AQ30" s="480"/>
      <c r="AR30" s="480"/>
      <c r="AS30" s="480"/>
      <c r="AT30" s="480"/>
      <c r="AU30" s="480"/>
      <c r="AV30" s="480"/>
      <c r="AW30" s="481"/>
      <c r="AX30" s="482">
        <f t="shared" si="10"/>
        <v>0</v>
      </c>
      <c r="AY30" s="494" t="str">
        <f t="shared" si="6"/>
        <v/>
      </c>
      <c r="AZ30" s="484">
        <f t="shared" si="7"/>
        <v>0</v>
      </c>
    </row>
    <row r="31" spans="1:52" s="58" customFormat="1" ht="24.9" customHeight="1" x14ac:dyDescent="0.25">
      <c r="A31" s="424" t="s">
        <v>409</v>
      </c>
      <c r="B31" s="424" t="s">
        <v>271</v>
      </c>
      <c r="C31" s="424"/>
      <c r="D31" s="307" t="s">
        <v>359</v>
      </c>
      <c r="E31" s="232" t="s">
        <v>735</v>
      </c>
      <c r="F31" s="230" t="s">
        <v>678</v>
      </c>
      <c r="G31" s="309">
        <v>21.3</v>
      </c>
      <c r="H31" s="566" t="str">
        <f>VLOOKUP($F31,'Leistungswerte UHR Schulen'!$C$6:$F$39,3,FALSE)</f>
        <v>W6</v>
      </c>
      <c r="I31" s="567">
        <f>VLOOKUP(H31,Turnus!$D$9:$E$26,2,FALSE)</f>
        <v>226.35714285714283</v>
      </c>
      <c r="J31" s="130">
        <f t="shared" si="2"/>
        <v>4821.4071428571424</v>
      </c>
      <c r="K31" s="131">
        <f>VLOOKUP($F31,'Leistungswerte UHR Schulen'!$C$6:$F$39,4,FALSE)</f>
        <v>0</v>
      </c>
      <c r="L31" s="492" t="str">
        <f t="shared" si="8"/>
        <v/>
      </c>
      <c r="M31" s="132">
        <f t="shared" si="3"/>
        <v>0</v>
      </c>
      <c r="N31" s="544">
        <f t="shared" si="9"/>
        <v>0</v>
      </c>
      <c r="O31" s="133">
        <f t="shared" si="4"/>
        <v>0</v>
      </c>
      <c r="P31" s="134">
        <f t="shared" si="5"/>
        <v>0</v>
      </c>
      <c r="Q31" s="57"/>
      <c r="R31" s="479"/>
      <c r="S31" s="480"/>
      <c r="T31" s="480"/>
      <c r="U31" s="480"/>
      <c r="V31" s="480"/>
      <c r="W31" s="480"/>
      <c r="X31" s="480"/>
      <c r="Y31" s="480"/>
      <c r="Z31" s="480"/>
      <c r="AA31" s="480"/>
      <c r="AB31" s="480"/>
      <c r="AC31" s="480"/>
      <c r="AD31" s="480"/>
      <c r="AE31" s="480"/>
      <c r="AF31" s="480"/>
      <c r="AG31" s="480"/>
      <c r="AH31" s="480"/>
      <c r="AI31" s="480"/>
      <c r="AJ31" s="480"/>
      <c r="AK31" s="480"/>
      <c r="AL31" s="480"/>
      <c r="AM31" s="480"/>
      <c r="AN31" s="480"/>
      <c r="AO31" s="480"/>
      <c r="AP31" s="480"/>
      <c r="AQ31" s="480"/>
      <c r="AR31" s="480"/>
      <c r="AS31" s="480"/>
      <c r="AT31" s="480"/>
      <c r="AU31" s="480"/>
      <c r="AV31" s="480"/>
      <c r="AW31" s="481"/>
      <c r="AX31" s="482">
        <f t="shared" si="10"/>
        <v>0</v>
      </c>
      <c r="AY31" s="494" t="str">
        <f t="shared" si="6"/>
        <v/>
      </c>
      <c r="AZ31" s="484">
        <f t="shared" si="7"/>
        <v>0</v>
      </c>
    </row>
    <row r="32" spans="1:52" s="58" customFormat="1" ht="24.9" customHeight="1" x14ac:dyDescent="0.25">
      <c r="A32" s="424" t="s">
        <v>409</v>
      </c>
      <c r="B32" s="424" t="s">
        <v>271</v>
      </c>
      <c r="C32" s="424"/>
      <c r="D32" s="307" t="s">
        <v>359</v>
      </c>
      <c r="E32" s="232" t="s">
        <v>735</v>
      </c>
      <c r="F32" s="230" t="s">
        <v>479</v>
      </c>
      <c r="G32" s="309">
        <v>21.3</v>
      </c>
      <c r="H32" s="100" t="str">
        <f>VLOOKUP($F32,'Leistungswerte UHR Schulen'!$C$6:$F$39,3,FALSE)</f>
        <v>W5</v>
      </c>
      <c r="I32" s="331">
        <f>VLOOKUP(H32,Turnus!$D$9:$E$26,2,FALSE)</f>
        <v>188.46428571428572</v>
      </c>
      <c r="J32" s="130">
        <f t="shared" si="2"/>
        <v>4014.2892857142861</v>
      </c>
      <c r="K32" s="131">
        <f>VLOOKUP($F32,'Leistungswerte UHR Schulen'!$C$6:$F$39,4,FALSE)</f>
        <v>0</v>
      </c>
      <c r="L32" s="492" t="str">
        <f t="shared" si="8"/>
        <v/>
      </c>
      <c r="M32" s="132">
        <f t="shared" si="3"/>
        <v>0</v>
      </c>
      <c r="N32" s="544">
        <f t="shared" si="9"/>
        <v>0</v>
      </c>
      <c r="O32" s="133">
        <f t="shared" si="4"/>
        <v>0</v>
      </c>
      <c r="P32" s="134">
        <f t="shared" si="5"/>
        <v>0</v>
      </c>
      <c r="Q32" s="57"/>
      <c r="R32" s="479"/>
      <c r="S32" s="480"/>
      <c r="T32" s="480"/>
      <c r="U32" s="480"/>
      <c r="V32" s="480"/>
      <c r="W32" s="480"/>
      <c r="X32" s="480"/>
      <c r="Y32" s="480"/>
      <c r="Z32" s="480"/>
      <c r="AA32" s="480"/>
      <c r="AB32" s="480"/>
      <c r="AC32" s="480"/>
      <c r="AD32" s="480"/>
      <c r="AE32" s="480"/>
      <c r="AF32" s="480"/>
      <c r="AG32" s="480"/>
      <c r="AH32" s="480"/>
      <c r="AI32" s="480"/>
      <c r="AJ32" s="480"/>
      <c r="AK32" s="480"/>
      <c r="AL32" s="480"/>
      <c r="AM32" s="480"/>
      <c r="AN32" s="480"/>
      <c r="AO32" s="480"/>
      <c r="AP32" s="480"/>
      <c r="AQ32" s="480"/>
      <c r="AR32" s="480"/>
      <c r="AS32" s="480"/>
      <c r="AT32" s="480"/>
      <c r="AU32" s="480"/>
      <c r="AV32" s="480"/>
      <c r="AW32" s="481"/>
      <c r="AX32" s="482">
        <f t="shared" si="10"/>
        <v>0</v>
      </c>
      <c r="AY32" s="494" t="str">
        <f t="shared" si="6"/>
        <v/>
      </c>
      <c r="AZ32" s="484">
        <f t="shared" si="7"/>
        <v>0</v>
      </c>
    </row>
    <row r="33" spans="1:52" s="58" customFormat="1" ht="24.9" customHeight="1" x14ac:dyDescent="0.25">
      <c r="A33" s="424" t="s">
        <v>407</v>
      </c>
      <c r="B33" s="424" t="s">
        <v>271</v>
      </c>
      <c r="C33" s="424"/>
      <c r="D33" s="307" t="s">
        <v>411</v>
      </c>
      <c r="E33" s="232" t="s">
        <v>735</v>
      </c>
      <c r="F33" s="230" t="s">
        <v>478</v>
      </c>
      <c r="G33" s="309">
        <v>4.8</v>
      </c>
      <c r="H33" s="566" t="str">
        <f>VLOOKUP($F33,'Leistungswerte UHR Schulen'!$C$6:$F$39,3,FALSE)</f>
        <v>W6</v>
      </c>
      <c r="I33" s="567">
        <f>VLOOKUP(H33,Turnus!$D$9:$E$26,2,FALSE)</f>
        <v>226.35714285714283</v>
      </c>
      <c r="J33" s="130">
        <f t="shared" si="2"/>
        <v>1086.5142857142855</v>
      </c>
      <c r="K33" s="131">
        <f>VLOOKUP($F33,'Leistungswerte UHR Schulen'!$C$6:$F$39,4,FALSE)</f>
        <v>0</v>
      </c>
      <c r="L33" s="492" t="str">
        <f t="shared" si="8"/>
        <v/>
      </c>
      <c r="M33" s="132">
        <f t="shared" si="3"/>
        <v>0</v>
      </c>
      <c r="N33" s="544">
        <f t="shared" si="9"/>
        <v>0</v>
      </c>
      <c r="O33" s="133">
        <f t="shared" si="4"/>
        <v>0</v>
      </c>
      <c r="P33" s="134">
        <f t="shared" si="5"/>
        <v>0</v>
      </c>
      <c r="Q33" s="57"/>
      <c r="R33" s="479"/>
      <c r="S33" s="480"/>
      <c r="T33" s="480"/>
      <c r="U33" s="480"/>
      <c r="V33" s="480"/>
      <c r="W33" s="480"/>
      <c r="X33" s="480"/>
      <c r="Y33" s="480"/>
      <c r="Z33" s="480"/>
      <c r="AA33" s="480"/>
      <c r="AB33" s="480"/>
      <c r="AC33" s="480"/>
      <c r="AD33" s="480"/>
      <c r="AE33" s="480"/>
      <c r="AF33" s="480"/>
      <c r="AG33" s="480"/>
      <c r="AH33" s="480"/>
      <c r="AI33" s="480"/>
      <c r="AJ33" s="480"/>
      <c r="AK33" s="480"/>
      <c r="AL33" s="480"/>
      <c r="AM33" s="480"/>
      <c r="AN33" s="480"/>
      <c r="AO33" s="480"/>
      <c r="AP33" s="480"/>
      <c r="AQ33" s="480"/>
      <c r="AR33" s="480"/>
      <c r="AS33" s="480"/>
      <c r="AT33" s="480"/>
      <c r="AU33" s="480"/>
      <c r="AV33" s="480"/>
      <c r="AW33" s="481"/>
      <c r="AX33" s="482">
        <f t="shared" si="10"/>
        <v>0</v>
      </c>
      <c r="AY33" s="494" t="str">
        <f t="shared" si="6"/>
        <v/>
      </c>
      <c r="AZ33" s="484">
        <f t="shared" si="7"/>
        <v>0</v>
      </c>
    </row>
    <row r="34" spans="1:52" s="58" customFormat="1" ht="24.9" customHeight="1" x14ac:dyDescent="0.25">
      <c r="A34" s="424" t="s">
        <v>409</v>
      </c>
      <c r="B34" s="424" t="s">
        <v>271</v>
      </c>
      <c r="C34" s="424"/>
      <c r="D34" s="307" t="s">
        <v>358</v>
      </c>
      <c r="E34" s="307" t="s">
        <v>167</v>
      </c>
      <c r="F34" s="230" t="s">
        <v>507</v>
      </c>
      <c r="G34" s="309">
        <v>14.7</v>
      </c>
      <c r="H34" s="100" t="str">
        <f>VLOOKUP($F34,'Leistungswerte UHR Schulen'!$C$6:$F$39,3,FALSE)</f>
        <v>W1</v>
      </c>
      <c r="I34" s="331">
        <f>VLOOKUP(H34,Turnus!$D$9:$E$26,2,FALSE)</f>
        <v>38.178571428571388</v>
      </c>
      <c r="J34" s="130">
        <f t="shared" si="2"/>
        <v>561.22499999999934</v>
      </c>
      <c r="K34" s="131">
        <f>VLOOKUP($F34,'Leistungswerte UHR Schulen'!$C$6:$F$39,4,FALSE)</f>
        <v>0</v>
      </c>
      <c r="L34" s="492" t="str">
        <f t="shared" si="8"/>
        <v/>
      </c>
      <c r="M34" s="132">
        <f t="shared" si="3"/>
        <v>0</v>
      </c>
      <c r="N34" s="544">
        <f t="shared" si="9"/>
        <v>0</v>
      </c>
      <c r="O34" s="133">
        <f t="shared" si="4"/>
        <v>0</v>
      </c>
      <c r="P34" s="134">
        <f t="shared" si="5"/>
        <v>0</v>
      </c>
      <c r="Q34" s="57"/>
      <c r="R34" s="479"/>
      <c r="S34" s="480"/>
      <c r="T34" s="480"/>
      <c r="U34" s="480"/>
      <c r="V34" s="480"/>
      <c r="W34" s="480"/>
      <c r="X34" s="480"/>
      <c r="Y34" s="480"/>
      <c r="Z34" s="480"/>
      <c r="AA34" s="480"/>
      <c r="AB34" s="480"/>
      <c r="AC34" s="480"/>
      <c r="AD34" s="480"/>
      <c r="AE34" s="480"/>
      <c r="AF34" s="480"/>
      <c r="AG34" s="480"/>
      <c r="AH34" s="480"/>
      <c r="AI34" s="480"/>
      <c r="AJ34" s="480"/>
      <c r="AK34" s="480"/>
      <c r="AL34" s="480"/>
      <c r="AM34" s="480"/>
      <c r="AN34" s="480"/>
      <c r="AO34" s="480"/>
      <c r="AP34" s="480"/>
      <c r="AQ34" s="480"/>
      <c r="AR34" s="480"/>
      <c r="AS34" s="480"/>
      <c r="AT34" s="480"/>
      <c r="AU34" s="480"/>
      <c r="AV34" s="480"/>
      <c r="AW34" s="481"/>
      <c r="AX34" s="482">
        <f t="shared" si="10"/>
        <v>0</v>
      </c>
      <c r="AY34" s="494" t="str">
        <f t="shared" si="6"/>
        <v/>
      </c>
      <c r="AZ34" s="484">
        <f t="shared" si="7"/>
        <v>0</v>
      </c>
    </row>
    <row r="35" spans="1:52" s="58" customFormat="1" ht="24.9" customHeight="1" x14ac:dyDescent="0.25">
      <c r="A35" s="424" t="s">
        <v>409</v>
      </c>
      <c r="B35" s="424" t="s">
        <v>271</v>
      </c>
      <c r="C35" s="424"/>
      <c r="D35" s="307" t="s">
        <v>413</v>
      </c>
      <c r="E35" s="232" t="s">
        <v>735</v>
      </c>
      <c r="F35" s="230" t="s">
        <v>490</v>
      </c>
      <c r="G35" s="309">
        <v>3</v>
      </c>
      <c r="H35" s="100" t="str">
        <f>VLOOKUP($F35,'Leistungswerte UHR Schulen'!$C$6:$F$39,3,FALSE)</f>
        <v>M1</v>
      </c>
      <c r="I35" s="331">
        <f>VLOOKUP(H35,Turnus!$D$9:$E$26,2,FALSE)</f>
        <v>11</v>
      </c>
      <c r="J35" s="130">
        <f t="shared" si="2"/>
        <v>33</v>
      </c>
      <c r="K35" s="131">
        <f>VLOOKUP($F35,'Leistungswerte UHR Schulen'!$C$6:$F$39,4,FALSE)</f>
        <v>0</v>
      </c>
      <c r="L35" s="492" t="str">
        <f t="shared" si="8"/>
        <v/>
      </c>
      <c r="M35" s="132">
        <f t="shared" si="3"/>
        <v>0</v>
      </c>
      <c r="N35" s="544">
        <f t="shared" si="9"/>
        <v>0</v>
      </c>
      <c r="O35" s="133">
        <f t="shared" si="4"/>
        <v>0</v>
      </c>
      <c r="P35" s="134">
        <f t="shared" si="5"/>
        <v>0</v>
      </c>
      <c r="Q35" s="57"/>
      <c r="R35" s="479"/>
      <c r="S35" s="480"/>
      <c r="T35" s="480"/>
      <c r="U35" s="480"/>
      <c r="V35" s="480"/>
      <c r="W35" s="480"/>
      <c r="X35" s="480"/>
      <c r="Y35" s="480"/>
      <c r="Z35" s="480"/>
      <c r="AA35" s="480"/>
      <c r="AB35" s="480"/>
      <c r="AC35" s="480"/>
      <c r="AD35" s="480"/>
      <c r="AE35" s="480"/>
      <c r="AF35" s="480"/>
      <c r="AG35" s="480"/>
      <c r="AH35" s="480"/>
      <c r="AI35" s="480"/>
      <c r="AJ35" s="480"/>
      <c r="AK35" s="480"/>
      <c r="AL35" s="480"/>
      <c r="AM35" s="480"/>
      <c r="AN35" s="480"/>
      <c r="AO35" s="480"/>
      <c r="AP35" s="480"/>
      <c r="AQ35" s="480"/>
      <c r="AR35" s="480"/>
      <c r="AS35" s="480"/>
      <c r="AT35" s="480"/>
      <c r="AU35" s="480"/>
      <c r="AV35" s="480"/>
      <c r="AW35" s="481"/>
      <c r="AX35" s="482">
        <f t="shared" si="10"/>
        <v>0</v>
      </c>
      <c r="AY35" s="494" t="str">
        <f t="shared" si="6"/>
        <v/>
      </c>
      <c r="AZ35" s="484">
        <f t="shared" si="7"/>
        <v>0</v>
      </c>
    </row>
    <row r="36" spans="1:52" s="58" customFormat="1" ht="24.9" customHeight="1" x14ac:dyDescent="0.25">
      <c r="A36" s="424" t="s">
        <v>407</v>
      </c>
      <c r="B36" s="424" t="s">
        <v>110</v>
      </c>
      <c r="C36" s="424"/>
      <c r="D36" s="307" t="s">
        <v>365</v>
      </c>
      <c r="E36" s="232" t="s">
        <v>735</v>
      </c>
      <c r="F36" s="230" t="s">
        <v>479</v>
      </c>
      <c r="G36" s="309">
        <v>23.6</v>
      </c>
      <c r="H36" s="100" t="str">
        <f>VLOOKUP($F36,'Leistungswerte UHR Schulen'!$C$6:$F$39,3,FALSE)</f>
        <v>W5</v>
      </c>
      <c r="I36" s="331">
        <f>VLOOKUP(H36,Turnus!$D$9:$E$26,2,FALSE)</f>
        <v>188.46428571428572</v>
      </c>
      <c r="J36" s="130">
        <f t="shared" si="2"/>
        <v>4447.7571428571437</v>
      </c>
      <c r="K36" s="131">
        <f>VLOOKUP($F36,'Leistungswerte UHR Schulen'!$C$6:$F$39,4,FALSE)</f>
        <v>0</v>
      </c>
      <c r="L36" s="492" t="str">
        <f t="shared" si="8"/>
        <v/>
      </c>
      <c r="M36" s="132">
        <f t="shared" si="3"/>
        <v>0</v>
      </c>
      <c r="N36" s="544">
        <f t="shared" si="9"/>
        <v>0</v>
      </c>
      <c r="O36" s="133">
        <f t="shared" si="4"/>
        <v>0</v>
      </c>
      <c r="P36" s="134">
        <f t="shared" si="5"/>
        <v>0</v>
      </c>
      <c r="Q36" s="57"/>
      <c r="R36" s="479"/>
      <c r="S36" s="480"/>
      <c r="T36" s="480"/>
      <c r="U36" s="480"/>
      <c r="V36" s="480"/>
      <c r="W36" s="480"/>
      <c r="X36" s="480"/>
      <c r="Y36" s="480"/>
      <c r="Z36" s="480"/>
      <c r="AA36" s="480"/>
      <c r="AB36" s="480"/>
      <c r="AC36" s="480"/>
      <c r="AD36" s="480"/>
      <c r="AE36" s="480"/>
      <c r="AF36" s="480"/>
      <c r="AG36" s="480"/>
      <c r="AH36" s="480"/>
      <c r="AI36" s="480"/>
      <c r="AJ36" s="480"/>
      <c r="AK36" s="480"/>
      <c r="AL36" s="480"/>
      <c r="AM36" s="480"/>
      <c r="AN36" s="480"/>
      <c r="AO36" s="480"/>
      <c r="AP36" s="480"/>
      <c r="AQ36" s="480"/>
      <c r="AR36" s="480"/>
      <c r="AS36" s="480"/>
      <c r="AT36" s="480"/>
      <c r="AU36" s="480"/>
      <c r="AV36" s="480"/>
      <c r="AW36" s="481"/>
      <c r="AX36" s="482">
        <f t="shared" si="10"/>
        <v>0</v>
      </c>
      <c r="AY36" s="494" t="str">
        <f t="shared" si="6"/>
        <v/>
      </c>
      <c r="AZ36" s="484">
        <f t="shared" si="7"/>
        <v>0</v>
      </c>
    </row>
    <row r="37" spans="1:52" s="58" customFormat="1" ht="24.9" customHeight="1" x14ac:dyDescent="0.25">
      <c r="A37" s="424" t="s">
        <v>407</v>
      </c>
      <c r="B37" s="424" t="s">
        <v>110</v>
      </c>
      <c r="C37" s="424"/>
      <c r="D37" s="307" t="s">
        <v>268</v>
      </c>
      <c r="E37" s="232" t="s">
        <v>735</v>
      </c>
      <c r="F37" s="230" t="s">
        <v>481</v>
      </c>
      <c r="G37" s="309">
        <v>36.9</v>
      </c>
      <c r="H37" s="100" t="str">
        <f>VLOOKUP($F37,'Leistungswerte UHR Schulen'!$C$6:$F$39,3,FALSE)</f>
        <v>W5</v>
      </c>
      <c r="I37" s="331">
        <f>VLOOKUP(H37,Turnus!$D$9:$E$26,2,FALSE)</f>
        <v>188.46428571428572</v>
      </c>
      <c r="J37" s="130">
        <f t="shared" si="2"/>
        <v>6954.3321428571426</v>
      </c>
      <c r="K37" s="131">
        <f>VLOOKUP($F37,'Leistungswerte UHR Schulen'!$C$6:$F$39,4,FALSE)</f>
        <v>0</v>
      </c>
      <c r="L37" s="492" t="str">
        <f t="shared" si="8"/>
        <v/>
      </c>
      <c r="M37" s="132">
        <f t="shared" si="3"/>
        <v>0</v>
      </c>
      <c r="N37" s="544">
        <f t="shared" si="9"/>
        <v>0</v>
      </c>
      <c r="O37" s="133">
        <f t="shared" si="4"/>
        <v>0</v>
      </c>
      <c r="P37" s="134">
        <f t="shared" si="5"/>
        <v>0</v>
      </c>
      <c r="Q37" s="57"/>
      <c r="R37" s="479"/>
      <c r="S37" s="480"/>
      <c r="T37" s="480"/>
      <c r="U37" s="480"/>
      <c r="V37" s="480"/>
      <c r="W37" s="480"/>
      <c r="X37" s="480"/>
      <c r="Y37" s="480"/>
      <c r="Z37" s="480"/>
      <c r="AA37" s="480"/>
      <c r="AB37" s="480"/>
      <c r="AC37" s="480"/>
      <c r="AD37" s="480"/>
      <c r="AE37" s="480"/>
      <c r="AF37" s="480"/>
      <c r="AG37" s="480"/>
      <c r="AH37" s="480"/>
      <c r="AI37" s="480"/>
      <c r="AJ37" s="480"/>
      <c r="AK37" s="480"/>
      <c r="AL37" s="480"/>
      <c r="AM37" s="480"/>
      <c r="AN37" s="480"/>
      <c r="AO37" s="480"/>
      <c r="AP37" s="480"/>
      <c r="AQ37" s="480"/>
      <c r="AR37" s="480"/>
      <c r="AS37" s="480"/>
      <c r="AT37" s="480"/>
      <c r="AU37" s="480"/>
      <c r="AV37" s="480"/>
      <c r="AW37" s="481"/>
      <c r="AX37" s="482">
        <f t="shared" si="10"/>
        <v>0</v>
      </c>
      <c r="AY37" s="494" t="str">
        <f t="shared" si="6"/>
        <v/>
      </c>
      <c r="AZ37" s="484">
        <f t="shared" si="7"/>
        <v>0</v>
      </c>
    </row>
    <row r="38" spans="1:52" s="58" customFormat="1" ht="24.9" customHeight="1" x14ac:dyDescent="0.25">
      <c r="A38" s="424" t="s">
        <v>407</v>
      </c>
      <c r="B38" s="424" t="s">
        <v>110</v>
      </c>
      <c r="C38" s="424"/>
      <c r="D38" s="307" t="s">
        <v>414</v>
      </c>
      <c r="E38" s="232" t="s">
        <v>735</v>
      </c>
      <c r="F38" s="230" t="s">
        <v>489</v>
      </c>
      <c r="G38" s="309">
        <v>2.8</v>
      </c>
      <c r="H38" s="100" t="str">
        <f>VLOOKUP($F38,'Leistungswerte UHR Schulen'!$C$6:$F$39,3,FALSE)</f>
        <v>W1</v>
      </c>
      <c r="I38" s="331">
        <f>VLOOKUP(H38,Turnus!$D$9:$E$26,2,FALSE)</f>
        <v>38.178571428571388</v>
      </c>
      <c r="J38" s="130">
        <f t="shared" si="2"/>
        <v>106.89999999999988</v>
      </c>
      <c r="K38" s="131">
        <f>VLOOKUP($F38,'Leistungswerte UHR Schulen'!$C$6:$F$39,4,FALSE)</f>
        <v>0</v>
      </c>
      <c r="L38" s="492" t="str">
        <f t="shared" si="8"/>
        <v/>
      </c>
      <c r="M38" s="132">
        <f t="shared" si="3"/>
        <v>0</v>
      </c>
      <c r="N38" s="544">
        <f t="shared" si="9"/>
        <v>0</v>
      </c>
      <c r="O38" s="133">
        <f t="shared" si="4"/>
        <v>0</v>
      </c>
      <c r="P38" s="134">
        <f t="shared" si="5"/>
        <v>0</v>
      </c>
      <c r="Q38" s="57"/>
      <c r="R38" s="479"/>
      <c r="S38" s="480"/>
      <c r="T38" s="480"/>
      <c r="U38" s="480"/>
      <c r="V38" s="480"/>
      <c r="W38" s="480"/>
      <c r="X38" s="480"/>
      <c r="Y38" s="480"/>
      <c r="Z38" s="480"/>
      <c r="AA38" s="480"/>
      <c r="AB38" s="480"/>
      <c r="AC38" s="480"/>
      <c r="AD38" s="480"/>
      <c r="AE38" s="480"/>
      <c r="AF38" s="480"/>
      <c r="AG38" s="480"/>
      <c r="AH38" s="480"/>
      <c r="AI38" s="480"/>
      <c r="AJ38" s="480"/>
      <c r="AK38" s="480"/>
      <c r="AL38" s="480"/>
      <c r="AM38" s="480"/>
      <c r="AN38" s="480"/>
      <c r="AO38" s="480"/>
      <c r="AP38" s="480"/>
      <c r="AQ38" s="480"/>
      <c r="AR38" s="480"/>
      <c r="AS38" s="480"/>
      <c r="AT38" s="480"/>
      <c r="AU38" s="480"/>
      <c r="AV38" s="480"/>
      <c r="AW38" s="481"/>
      <c r="AX38" s="482">
        <f t="shared" si="10"/>
        <v>0</v>
      </c>
      <c r="AY38" s="494" t="str">
        <f t="shared" si="6"/>
        <v/>
      </c>
      <c r="AZ38" s="484">
        <f t="shared" si="7"/>
        <v>0</v>
      </c>
    </row>
    <row r="39" spans="1:52" s="58" customFormat="1" ht="24.9" customHeight="1" x14ac:dyDescent="0.25">
      <c r="A39" s="424" t="s">
        <v>407</v>
      </c>
      <c r="B39" s="424" t="s">
        <v>110</v>
      </c>
      <c r="C39" s="424" t="s">
        <v>536</v>
      </c>
      <c r="D39" s="307" t="s">
        <v>659</v>
      </c>
      <c r="E39" s="307" t="s">
        <v>167</v>
      </c>
      <c r="F39" s="230" t="s">
        <v>675</v>
      </c>
      <c r="G39" s="309">
        <v>31.9</v>
      </c>
      <c r="H39" s="100" t="str">
        <f>VLOOKUP($F39,'Leistungswerte UHR Schulen'!$C$6:$F$39,3,FALSE)</f>
        <v>W3</v>
      </c>
      <c r="I39" s="331">
        <f>VLOOKUP(H39,Turnus!$D$9:$E$26,2,FALSE)</f>
        <v>114.53571428571426</v>
      </c>
      <c r="J39" s="130">
        <f t="shared" si="2"/>
        <v>3653.6892857142848</v>
      </c>
      <c r="K39" s="131">
        <f>VLOOKUP($F39,'Leistungswerte UHR Schulen'!$C$6:$F$39,4,FALSE)</f>
        <v>0</v>
      </c>
      <c r="L39" s="492" t="str">
        <f t="shared" si="8"/>
        <v/>
      </c>
      <c r="M39" s="132">
        <f t="shared" si="3"/>
        <v>0</v>
      </c>
      <c r="N39" s="544">
        <f t="shared" si="9"/>
        <v>0</v>
      </c>
      <c r="O39" s="133">
        <f t="shared" si="4"/>
        <v>0</v>
      </c>
      <c r="P39" s="134">
        <f t="shared" si="5"/>
        <v>0</v>
      </c>
      <c r="Q39" s="57"/>
      <c r="R39" s="479"/>
      <c r="S39" s="480"/>
      <c r="T39" s="480"/>
      <c r="U39" s="480"/>
      <c r="V39" s="480"/>
      <c r="W39" s="480"/>
      <c r="X39" s="480"/>
      <c r="Y39" s="480"/>
      <c r="Z39" s="480"/>
      <c r="AA39" s="480"/>
      <c r="AB39" s="480"/>
      <c r="AC39" s="480"/>
      <c r="AD39" s="480"/>
      <c r="AE39" s="480"/>
      <c r="AF39" s="480"/>
      <c r="AG39" s="480"/>
      <c r="AH39" s="480"/>
      <c r="AI39" s="480"/>
      <c r="AJ39" s="480"/>
      <c r="AK39" s="480"/>
      <c r="AL39" s="480"/>
      <c r="AM39" s="480"/>
      <c r="AN39" s="480"/>
      <c r="AO39" s="480"/>
      <c r="AP39" s="480"/>
      <c r="AQ39" s="480"/>
      <c r="AR39" s="480"/>
      <c r="AS39" s="480"/>
      <c r="AT39" s="480"/>
      <c r="AU39" s="480"/>
      <c r="AV39" s="480"/>
      <c r="AW39" s="481"/>
      <c r="AX39" s="482">
        <f t="shared" si="10"/>
        <v>0</v>
      </c>
      <c r="AY39" s="494" t="str">
        <f t="shared" si="6"/>
        <v/>
      </c>
      <c r="AZ39" s="484">
        <f t="shared" si="7"/>
        <v>0</v>
      </c>
    </row>
    <row r="40" spans="1:52" s="58" customFormat="1" ht="24.9" customHeight="1" x14ac:dyDescent="0.25">
      <c r="A40" s="424" t="s">
        <v>407</v>
      </c>
      <c r="B40" s="424" t="s">
        <v>110</v>
      </c>
      <c r="C40" s="424" t="s">
        <v>534</v>
      </c>
      <c r="D40" s="307" t="s">
        <v>415</v>
      </c>
      <c r="E40" s="307" t="s">
        <v>167</v>
      </c>
      <c r="F40" s="230" t="s">
        <v>675</v>
      </c>
      <c r="G40" s="309">
        <v>67.2</v>
      </c>
      <c r="H40" s="100" t="str">
        <f>VLOOKUP($F40,'Leistungswerte UHR Schulen'!$C$6:$F$39,3,FALSE)</f>
        <v>W3</v>
      </c>
      <c r="I40" s="331">
        <f>VLOOKUP(H40,Turnus!$D$9:$E$26,2,FALSE)</f>
        <v>114.53571428571426</v>
      </c>
      <c r="J40" s="130">
        <f t="shared" si="2"/>
        <v>7696.7999999999993</v>
      </c>
      <c r="K40" s="131">
        <f>VLOOKUP($F40,'Leistungswerte UHR Schulen'!$C$6:$F$39,4,FALSE)</f>
        <v>0</v>
      </c>
      <c r="L40" s="492" t="str">
        <f t="shared" si="8"/>
        <v/>
      </c>
      <c r="M40" s="132">
        <f t="shared" si="3"/>
        <v>0</v>
      </c>
      <c r="N40" s="544">
        <f t="shared" si="9"/>
        <v>0</v>
      </c>
      <c r="O40" s="133">
        <f t="shared" si="4"/>
        <v>0</v>
      </c>
      <c r="P40" s="134">
        <f t="shared" ref="P40:P71" si="17">+M40*N40</f>
        <v>0</v>
      </c>
      <c r="Q40" s="57"/>
      <c r="R40" s="479"/>
      <c r="S40" s="480"/>
      <c r="T40" s="480"/>
      <c r="U40" s="480"/>
      <c r="V40" s="480"/>
      <c r="W40" s="480"/>
      <c r="X40" s="480"/>
      <c r="Y40" s="480"/>
      <c r="Z40" s="480"/>
      <c r="AA40" s="480"/>
      <c r="AB40" s="480"/>
      <c r="AC40" s="480"/>
      <c r="AD40" s="480"/>
      <c r="AE40" s="480"/>
      <c r="AF40" s="480"/>
      <c r="AG40" s="480"/>
      <c r="AH40" s="480"/>
      <c r="AI40" s="480"/>
      <c r="AJ40" s="480"/>
      <c r="AK40" s="480"/>
      <c r="AL40" s="480"/>
      <c r="AM40" s="480"/>
      <c r="AN40" s="480"/>
      <c r="AO40" s="480"/>
      <c r="AP40" s="480"/>
      <c r="AQ40" s="480"/>
      <c r="AR40" s="480"/>
      <c r="AS40" s="480"/>
      <c r="AT40" s="480"/>
      <c r="AU40" s="480"/>
      <c r="AV40" s="480"/>
      <c r="AW40" s="481"/>
      <c r="AX40" s="482">
        <f t="shared" si="10"/>
        <v>0</v>
      </c>
      <c r="AY40" s="494" t="str">
        <f t="shared" ref="AY40:AY71" si="18">IFERROR(L40*AX40,"")</f>
        <v/>
      </c>
      <c r="AZ40" s="484">
        <f t="shared" ref="AZ40:AZ71" si="19">AX40*O40</f>
        <v>0</v>
      </c>
    </row>
    <row r="41" spans="1:52" s="58" customFormat="1" ht="24.9" customHeight="1" x14ac:dyDescent="0.25">
      <c r="A41" s="424" t="s">
        <v>407</v>
      </c>
      <c r="B41" s="424" t="s">
        <v>110</v>
      </c>
      <c r="C41" s="424" t="s">
        <v>532</v>
      </c>
      <c r="D41" s="307" t="s">
        <v>416</v>
      </c>
      <c r="E41" s="307" t="s">
        <v>167</v>
      </c>
      <c r="F41" s="230" t="s">
        <v>488</v>
      </c>
      <c r="G41" s="309">
        <v>20.100000000000001</v>
      </c>
      <c r="H41" s="100" t="str">
        <f>VLOOKUP($F41,'Leistungswerte UHR Schulen'!$C$6:$F$39,3,FALSE)</f>
        <v>W1</v>
      </c>
      <c r="I41" s="331">
        <f>VLOOKUP(H41,Turnus!$D$9:$E$26,2,FALSE)</f>
        <v>38.178571428571388</v>
      </c>
      <c r="J41" s="130">
        <f t="shared" si="2"/>
        <v>767.38928571428494</v>
      </c>
      <c r="K41" s="131">
        <f>VLOOKUP($F41,'Leistungswerte UHR Schulen'!$C$6:$F$39,4,FALSE)</f>
        <v>0</v>
      </c>
      <c r="L41" s="492" t="str">
        <f t="shared" si="8"/>
        <v/>
      </c>
      <c r="M41" s="132">
        <f t="shared" si="3"/>
        <v>0</v>
      </c>
      <c r="N41" s="544">
        <f t="shared" si="9"/>
        <v>0</v>
      </c>
      <c r="O41" s="133">
        <f t="shared" si="4"/>
        <v>0</v>
      </c>
      <c r="P41" s="134">
        <f t="shared" si="17"/>
        <v>0</v>
      </c>
      <c r="Q41" s="57"/>
      <c r="R41" s="479"/>
      <c r="S41" s="480"/>
      <c r="T41" s="480"/>
      <c r="U41" s="480"/>
      <c r="V41" s="480"/>
      <c r="W41" s="480"/>
      <c r="X41" s="480"/>
      <c r="Y41" s="480"/>
      <c r="Z41" s="480"/>
      <c r="AA41" s="480"/>
      <c r="AB41" s="480"/>
      <c r="AC41" s="480"/>
      <c r="AD41" s="480"/>
      <c r="AE41" s="480"/>
      <c r="AF41" s="480"/>
      <c r="AG41" s="480"/>
      <c r="AH41" s="480"/>
      <c r="AI41" s="480"/>
      <c r="AJ41" s="480"/>
      <c r="AK41" s="480"/>
      <c r="AL41" s="480"/>
      <c r="AM41" s="480"/>
      <c r="AN41" s="480"/>
      <c r="AO41" s="480"/>
      <c r="AP41" s="480"/>
      <c r="AQ41" s="480"/>
      <c r="AR41" s="480"/>
      <c r="AS41" s="480"/>
      <c r="AT41" s="480"/>
      <c r="AU41" s="480"/>
      <c r="AV41" s="480"/>
      <c r="AW41" s="481"/>
      <c r="AX41" s="482">
        <f t="shared" si="10"/>
        <v>0</v>
      </c>
      <c r="AY41" s="494" t="str">
        <f t="shared" si="18"/>
        <v/>
      </c>
      <c r="AZ41" s="484">
        <f t="shared" si="19"/>
        <v>0</v>
      </c>
    </row>
    <row r="42" spans="1:52" s="58" customFormat="1" ht="24.9" customHeight="1" x14ac:dyDescent="0.25">
      <c r="A42" s="424" t="s">
        <v>407</v>
      </c>
      <c r="B42" s="424" t="s">
        <v>110</v>
      </c>
      <c r="C42" s="424" t="s">
        <v>533</v>
      </c>
      <c r="D42" s="307" t="s">
        <v>417</v>
      </c>
      <c r="E42" s="307" t="s">
        <v>167</v>
      </c>
      <c r="F42" s="230" t="s">
        <v>675</v>
      </c>
      <c r="G42" s="309">
        <v>76</v>
      </c>
      <c r="H42" s="100" t="str">
        <f>VLOOKUP($F42,'Leistungswerte UHR Schulen'!$C$6:$F$39,3,FALSE)</f>
        <v>W3</v>
      </c>
      <c r="I42" s="331">
        <f>VLOOKUP(H42,Turnus!$D$9:$E$26,2,FALSE)</f>
        <v>114.53571428571426</v>
      </c>
      <c r="J42" s="130">
        <f t="shared" si="2"/>
        <v>8704.7142857142844</v>
      </c>
      <c r="K42" s="131">
        <f>VLOOKUP($F42,'Leistungswerte UHR Schulen'!$C$6:$F$39,4,FALSE)</f>
        <v>0</v>
      </c>
      <c r="L42" s="492" t="str">
        <f t="shared" si="8"/>
        <v/>
      </c>
      <c r="M42" s="132">
        <f t="shared" si="3"/>
        <v>0</v>
      </c>
      <c r="N42" s="544">
        <f t="shared" si="9"/>
        <v>0</v>
      </c>
      <c r="O42" s="133">
        <f t="shared" si="4"/>
        <v>0</v>
      </c>
      <c r="P42" s="134">
        <f t="shared" si="17"/>
        <v>0</v>
      </c>
      <c r="Q42" s="57"/>
      <c r="R42" s="479"/>
      <c r="S42" s="480"/>
      <c r="T42" s="480"/>
      <c r="U42" s="480"/>
      <c r="V42" s="480"/>
      <c r="W42" s="480"/>
      <c r="X42" s="480"/>
      <c r="Y42" s="480"/>
      <c r="Z42" s="480"/>
      <c r="AA42" s="480"/>
      <c r="AB42" s="480"/>
      <c r="AC42" s="480"/>
      <c r="AD42" s="480"/>
      <c r="AE42" s="480"/>
      <c r="AF42" s="480"/>
      <c r="AG42" s="480"/>
      <c r="AH42" s="480"/>
      <c r="AI42" s="480"/>
      <c r="AJ42" s="480"/>
      <c r="AK42" s="480"/>
      <c r="AL42" s="480"/>
      <c r="AM42" s="480"/>
      <c r="AN42" s="480"/>
      <c r="AO42" s="480"/>
      <c r="AP42" s="480"/>
      <c r="AQ42" s="480"/>
      <c r="AR42" s="480"/>
      <c r="AS42" s="480"/>
      <c r="AT42" s="480"/>
      <c r="AU42" s="480"/>
      <c r="AV42" s="480"/>
      <c r="AW42" s="481"/>
      <c r="AX42" s="482">
        <f t="shared" si="10"/>
        <v>0</v>
      </c>
      <c r="AY42" s="494" t="str">
        <f t="shared" si="18"/>
        <v/>
      </c>
      <c r="AZ42" s="484">
        <f t="shared" si="19"/>
        <v>0</v>
      </c>
    </row>
    <row r="43" spans="1:52" s="58" customFormat="1" ht="24.9" customHeight="1" x14ac:dyDescent="0.25">
      <c r="A43" s="424" t="s">
        <v>407</v>
      </c>
      <c r="B43" s="424" t="s">
        <v>110</v>
      </c>
      <c r="C43" s="424" t="s">
        <v>657</v>
      </c>
      <c r="D43" s="307" t="s">
        <v>658</v>
      </c>
      <c r="E43" s="307" t="s">
        <v>167</v>
      </c>
      <c r="F43" s="230" t="s">
        <v>675</v>
      </c>
      <c r="G43" s="309">
        <v>35.6</v>
      </c>
      <c r="H43" s="100" t="str">
        <f>VLOOKUP($F43,'Leistungswerte UHR Schulen'!$C$6:$F$39,3,FALSE)</f>
        <v>W3</v>
      </c>
      <c r="I43" s="331">
        <f>VLOOKUP(H43,Turnus!$D$9:$E$26,2,FALSE)</f>
        <v>114.53571428571426</v>
      </c>
      <c r="J43" s="130">
        <f t="shared" ref="J43" si="20">+G43*I43</f>
        <v>4077.4714285714281</v>
      </c>
      <c r="K43" s="131">
        <f>VLOOKUP($F43,'Leistungswerte UHR Schulen'!$C$6:$F$39,4,FALSE)</f>
        <v>0</v>
      </c>
      <c r="L43" s="492" t="str">
        <f t="shared" si="8"/>
        <v/>
      </c>
      <c r="M43" s="132">
        <f t="shared" ref="M43" si="21">IF(ISERROR(J43/K43),0,J43/K43)</f>
        <v>0</v>
      </c>
      <c r="N43" s="544">
        <f t="shared" si="9"/>
        <v>0</v>
      </c>
      <c r="O43" s="133">
        <f t="shared" ref="O43" si="22">IF(ISERROR(G43/K43*N43),0,G43/K43*N43)</f>
        <v>0</v>
      </c>
      <c r="P43" s="134">
        <f t="shared" si="17"/>
        <v>0</v>
      </c>
      <c r="Q43" s="57"/>
      <c r="R43" s="479"/>
      <c r="S43" s="480"/>
      <c r="T43" s="480"/>
      <c r="U43" s="480"/>
      <c r="V43" s="480"/>
      <c r="W43" s="480"/>
      <c r="X43" s="480"/>
      <c r="Y43" s="480"/>
      <c r="Z43" s="480"/>
      <c r="AA43" s="480"/>
      <c r="AB43" s="480"/>
      <c r="AC43" s="480"/>
      <c r="AD43" s="480"/>
      <c r="AE43" s="480"/>
      <c r="AF43" s="480"/>
      <c r="AG43" s="480"/>
      <c r="AH43" s="480"/>
      <c r="AI43" s="480"/>
      <c r="AJ43" s="480"/>
      <c r="AK43" s="480"/>
      <c r="AL43" s="480"/>
      <c r="AM43" s="480"/>
      <c r="AN43" s="480"/>
      <c r="AO43" s="480"/>
      <c r="AP43" s="480"/>
      <c r="AQ43" s="480"/>
      <c r="AR43" s="480"/>
      <c r="AS43" s="480"/>
      <c r="AT43" s="480"/>
      <c r="AU43" s="480"/>
      <c r="AV43" s="480"/>
      <c r="AW43" s="481"/>
      <c r="AX43" s="482">
        <f t="shared" si="10"/>
        <v>0</v>
      </c>
      <c r="AY43" s="494" t="str">
        <f t="shared" si="18"/>
        <v/>
      </c>
      <c r="AZ43" s="484">
        <f t="shared" si="19"/>
        <v>0</v>
      </c>
    </row>
    <row r="44" spans="1:52" s="58" customFormat="1" ht="24.9" customHeight="1" x14ac:dyDescent="0.25">
      <c r="A44" s="424" t="s">
        <v>407</v>
      </c>
      <c r="B44" s="424" t="s">
        <v>110</v>
      </c>
      <c r="C44" s="424"/>
      <c r="D44" s="307" t="s">
        <v>531</v>
      </c>
      <c r="E44" s="232" t="s">
        <v>735</v>
      </c>
      <c r="F44" s="230" t="s">
        <v>483</v>
      </c>
      <c r="G44" s="309">
        <f>16*16+93</f>
        <v>349</v>
      </c>
      <c r="H44" s="100" t="str">
        <f>VLOOKUP($F44,'Leistungswerte UHR Schulen'!$C$6:$F$39,3,FALSE)</f>
        <v>W5</v>
      </c>
      <c r="I44" s="331">
        <f>VLOOKUP(H44,Turnus!$D$9:$E$26,2,FALSE)</f>
        <v>188.46428571428572</v>
      </c>
      <c r="J44" s="130">
        <f t="shared" si="2"/>
        <v>65774.03571428571</v>
      </c>
      <c r="K44" s="131">
        <f>VLOOKUP($F44,'Leistungswerte UHR Schulen'!$C$6:$F$39,4,FALSE)</f>
        <v>0</v>
      </c>
      <c r="L44" s="492" t="str">
        <f t="shared" si="8"/>
        <v/>
      </c>
      <c r="M44" s="132">
        <f t="shared" si="3"/>
        <v>0</v>
      </c>
      <c r="N44" s="544">
        <f t="shared" si="9"/>
        <v>0</v>
      </c>
      <c r="O44" s="133">
        <f t="shared" si="4"/>
        <v>0</v>
      </c>
      <c r="P44" s="134">
        <f t="shared" si="17"/>
        <v>0</v>
      </c>
      <c r="Q44" s="57"/>
      <c r="R44" s="479"/>
      <c r="S44" s="480"/>
      <c r="T44" s="480"/>
      <c r="U44" s="480"/>
      <c r="V44" s="480"/>
      <c r="W44" s="480"/>
      <c r="X44" s="480"/>
      <c r="Y44" s="480"/>
      <c r="Z44" s="480"/>
      <c r="AA44" s="480"/>
      <c r="AB44" s="480"/>
      <c r="AC44" s="480"/>
      <c r="AD44" s="480"/>
      <c r="AE44" s="480"/>
      <c r="AF44" s="480"/>
      <c r="AG44" s="480"/>
      <c r="AH44" s="480"/>
      <c r="AI44" s="480"/>
      <c r="AJ44" s="480"/>
      <c r="AK44" s="480"/>
      <c r="AL44" s="480"/>
      <c r="AM44" s="480"/>
      <c r="AN44" s="480"/>
      <c r="AO44" s="480"/>
      <c r="AP44" s="480"/>
      <c r="AQ44" s="480"/>
      <c r="AR44" s="480"/>
      <c r="AS44" s="480"/>
      <c r="AT44" s="480"/>
      <c r="AU44" s="480"/>
      <c r="AV44" s="480"/>
      <c r="AW44" s="481"/>
      <c r="AX44" s="482">
        <f t="shared" si="10"/>
        <v>0</v>
      </c>
      <c r="AY44" s="494" t="str">
        <f t="shared" si="18"/>
        <v/>
      </c>
      <c r="AZ44" s="484">
        <f t="shared" si="19"/>
        <v>0</v>
      </c>
    </row>
    <row r="45" spans="1:52" s="58" customFormat="1" ht="24.9" customHeight="1" x14ac:dyDescent="0.25">
      <c r="A45" s="424" t="s">
        <v>407</v>
      </c>
      <c r="B45" s="424" t="s">
        <v>110</v>
      </c>
      <c r="C45" s="424"/>
      <c r="D45" s="307" t="s">
        <v>244</v>
      </c>
      <c r="E45" s="307" t="s">
        <v>736</v>
      </c>
      <c r="F45" s="230" t="s">
        <v>517</v>
      </c>
      <c r="G45" s="309">
        <v>12.9</v>
      </c>
      <c r="H45" s="100" t="str">
        <f>VLOOKUP($F45,'Leistungswerte UHR Schulen'!$C$6:$F$39,3,FALSE)</f>
        <v>W5</v>
      </c>
      <c r="I45" s="331">
        <f>VLOOKUP(H45,Turnus!$D$9:$E$26,2,FALSE)</f>
        <v>188.46428571428572</v>
      </c>
      <c r="J45" s="130">
        <f t="shared" ref="J45:J84" si="23">+G45*I45</f>
        <v>2431.1892857142857</v>
      </c>
      <c r="K45" s="131">
        <f>VLOOKUP($F45,'Leistungswerte UHR Schulen'!$C$6:$F$39,4,FALSE)</f>
        <v>0</v>
      </c>
      <c r="L45" s="492" t="str">
        <f t="shared" si="8"/>
        <v/>
      </c>
      <c r="M45" s="132">
        <f t="shared" ref="M45:M84" si="24">IF(ISERROR(J45/K45),0,J45/K45)</f>
        <v>0</v>
      </c>
      <c r="N45" s="544">
        <f t="shared" si="9"/>
        <v>0</v>
      </c>
      <c r="O45" s="133">
        <f t="shared" ref="O45:O84" si="25">IF(ISERROR(G45/K45*N45),0,G45/K45*N45)</f>
        <v>0</v>
      </c>
      <c r="P45" s="134">
        <f t="shared" si="17"/>
        <v>0</v>
      </c>
      <c r="Q45" s="57"/>
      <c r="R45" s="479"/>
      <c r="S45" s="480"/>
      <c r="T45" s="480"/>
      <c r="U45" s="480"/>
      <c r="V45" s="480"/>
      <c r="W45" s="480"/>
      <c r="X45" s="480"/>
      <c r="Y45" s="480"/>
      <c r="Z45" s="480"/>
      <c r="AA45" s="480"/>
      <c r="AB45" s="480"/>
      <c r="AC45" s="480"/>
      <c r="AD45" s="480"/>
      <c r="AE45" s="480"/>
      <c r="AF45" s="480"/>
      <c r="AG45" s="480"/>
      <c r="AH45" s="480"/>
      <c r="AI45" s="480"/>
      <c r="AJ45" s="480"/>
      <c r="AK45" s="480"/>
      <c r="AL45" s="480"/>
      <c r="AM45" s="480"/>
      <c r="AN45" s="480"/>
      <c r="AO45" s="480"/>
      <c r="AP45" s="480"/>
      <c r="AQ45" s="480"/>
      <c r="AR45" s="480"/>
      <c r="AS45" s="480"/>
      <c r="AT45" s="480"/>
      <c r="AU45" s="480"/>
      <c r="AV45" s="480"/>
      <c r="AW45" s="481"/>
      <c r="AX45" s="482">
        <f t="shared" si="10"/>
        <v>0</v>
      </c>
      <c r="AY45" s="494" t="str">
        <f t="shared" si="18"/>
        <v/>
      </c>
      <c r="AZ45" s="484">
        <f t="shared" si="19"/>
        <v>0</v>
      </c>
    </row>
    <row r="46" spans="1:52" s="58" customFormat="1" ht="24.9" customHeight="1" x14ac:dyDescent="0.25">
      <c r="A46" s="424" t="s">
        <v>407</v>
      </c>
      <c r="B46" s="424" t="s">
        <v>110</v>
      </c>
      <c r="C46" s="424" t="s">
        <v>641</v>
      </c>
      <c r="D46" s="307" t="s">
        <v>418</v>
      </c>
      <c r="E46" s="232" t="s">
        <v>735</v>
      </c>
      <c r="F46" s="230" t="s">
        <v>474</v>
      </c>
      <c r="G46" s="309">
        <v>34.700000000000003</v>
      </c>
      <c r="H46" s="100" t="str">
        <f>VLOOKUP($F46,'Leistungswerte UHR Schulen'!$C$6:$F$39,3,FALSE)</f>
        <v>W1</v>
      </c>
      <c r="I46" s="331">
        <f>VLOOKUP(H46,Turnus!$D$9:$E$26,2,FALSE)</f>
        <v>38.178571428571388</v>
      </c>
      <c r="J46" s="130">
        <f t="shared" si="23"/>
        <v>1324.7964285714272</v>
      </c>
      <c r="K46" s="131">
        <f>VLOOKUP($F46,'Leistungswerte UHR Schulen'!$C$6:$F$39,4,FALSE)</f>
        <v>0</v>
      </c>
      <c r="L46" s="492" t="str">
        <f t="shared" si="8"/>
        <v/>
      </c>
      <c r="M46" s="132">
        <f t="shared" si="24"/>
        <v>0</v>
      </c>
      <c r="N46" s="544">
        <f t="shared" si="9"/>
        <v>0</v>
      </c>
      <c r="O46" s="133">
        <f t="shared" si="25"/>
        <v>0</v>
      </c>
      <c r="P46" s="134">
        <f t="shared" si="17"/>
        <v>0</v>
      </c>
      <c r="Q46" s="57"/>
      <c r="R46" s="479"/>
      <c r="S46" s="480"/>
      <c r="T46" s="480"/>
      <c r="U46" s="480"/>
      <c r="V46" s="480"/>
      <c r="W46" s="480"/>
      <c r="X46" s="480"/>
      <c r="Y46" s="480"/>
      <c r="Z46" s="480"/>
      <c r="AA46" s="480"/>
      <c r="AB46" s="480"/>
      <c r="AC46" s="480"/>
      <c r="AD46" s="480"/>
      <c r="AE46" s="480"/>
      <c r="AF46" s="480"/>
      <c r="AG46" s="480"/>
      <c r="AH46" s="480"/>
      <c r="AI46" s="480"/>
      <c r="AJ46" s="480"/>
      <c r="AK46" s="480"/>
      <c r="AL46" s="480"/>
      <c r="AM46" s="480"/>
      <c r="AN46" s="480"/>
      <c r="AO46" s="480"/>
      <c r="AP46" s="480"/>
      <c r="AQ46" s="480"/>
      <c r="AR46" s="480"/>
      <c r="AS46" s="480"/>
      <c r="AT46" s="480"/>
      <c r="AU46" s="480"/>
      <c r="AV46" s="480"/>
      <c r="AW46" s="481"/>
      <c r="AX46" s="482">
        <f t="shared" si="10"/>
        <v>0</v>
      </c>
      <c r="AY46" s="494" t="str">
        <f t="shared" si="18"/>
        <v/>
      </c>
      <c r="AZ46" s="484">
        <f t="shared" si="19"/>
        <v>0</v>
      </c>
    </row>
    <row r="47" spans="1:52" s="58" customFormat="1" ht="24.9" customHeight="1" x14ac:dyDescent="0.25">
      <c r="A47" s="424" t="s">
        <v>407</v>
      </c>
      <c r="B47" s="424" t="s">
        <v>110</v>
      </c>
      <c r="C47" s="424"/>
      <c r="D47" s="307" t="s">
        <v>269</v>
      </c>
      <c r="E47" s="232" t="s">
        <v>735</v>
      </c>
      <c r="F47" s="230" t="s">
        <v>481</v>
      </c>
      <c r="G47" s="309">
        <v>91.3</v>
      </c>
      <c r="H47" s="100" t="str">
        <f>VLOOKUP($F47,'Leistungswerte UHR Schulen'!$C$6:$F$39,3,FALSE)</f>
        <v>W5</v>
      </c>
      <c r="I47" s="331">
        <f>VLOOKUP(H47,Turnus!$D$9:$E$26,2,FALSE)</f>
        <v>188.46428571428572</v>
      </c>
      <c r="J47" s="130">
        <f t="shared" si="23"/>
        <v>17206.789285714287</v>
      </c>
      <c r="K47" s="131">
        <f>VLOOKUP($F47,'Leistungswerte UHR Schulen'!$C$6:$F$39,4,FALSE)</f>
        <v>0</v>
      </c>
      <c r="L47" s="492" t="str">
        <f t="shared" si="8"/>
        <v/>
      </c>
      <c r="M47" s="132">
        <f t="shared" si="24"/>
        <v>0</v>
      </c>
      <c r="N47" s="544">
        <f t="shared" si="9"/>
        <v>0</v>
      </c>
      <c r="O47" s="133">
        <f t="shared" si="25"/>
        <v>0</v>
      </c>
      <c r="P47" s="134">
        <f t="shared" si="17"/>
        <v>0</v>
      </c>
      <c r="Q47" s="57"/>
      <c r="R47" s="479"/>
      <c r="S47" s="480"/>
      <c r="T47" s="480"/>
      <c r="U47" s="480"/>
      <c r="V47" s="480"/>
      <c r="W47" s="480"/>
      <c r="X47" s="480"/>
      <c r="Y47" s="480"/>
      <c r="Z47" s="480"/>
      <c r="AA47" s="480"/>
      <c r="AB47" s="480"/>
      <c r="AC47" s="480"/>
      <c r="AD47" s="480"/>
      <c r="AE47" s="480"/>
      <c r="AF47" s="480"/>
      <c r="AG47" s="480"/>
      <c r="AH47" s="480"/>
      <c r="AI47" s="480"/>
      <c r="AJ47" s="480"/>
      <c r="AK47" s="480"/>
      <c r="AL47" s="480"/>
      <c r="AM47" s="480"/>
      <c r="AN47" s="480"/>
      <c r="AO47" s="480"/>
      <c r="AP47" s="480"/>
      <c r="AQ47" s="480"/>
      <c r="AR47" s="480"/>
      <c r="AS47" s="480"/>
      <c r="AT47" s="480"/>
      <c r="AU47" s="480"/>
      <c r="AV47" s="480"/>
      <c r="AW47" s="481"/>
      <c r="AX47" s="482">
        <f t="shared" si="10"/>
        <v>0</v>
      </c>
      <c r="AY47" s="494" t="str">
        <f t="shared" si="18"/>
        <v/>
      </c>
      <c r="AZ47" s="484">
        <f t="shared" si="19"/>
        <v>0</v>
      </c>
    </row>
    <row r="48" spans="1:52" s="58" customFormat="1" ht="24.9" customHeight="1" x14ac:dyDescent="0.25">
      <c r="A48" s="424" t="s">
        <v>407</v>
      </c>
      <c r="B48" s="424" t="s">
        <v>110</v>
      </c>
      <c r="C48" s="424" t="s">
        <v>537</v>
      </c>
      <c r="D48" s="307" t="s">
        <v>419</v>
      </c>
      <c r="E48" s="307" t="s">
        <v>167</v>
      </c>
      <c r="F48" s="230" t="s">
        <v>675</v>
      </c>
      <c r="G48" s="309">
        <v>86.2</v>
      </c>
      <c r="H48" s="100" t="str">
        <f>VLOOKUP($F48,'Leistungswerte UHR Schulen'!$C$6:$F$39,3,FALSE)</f>
        <v>W3</v>
      </c>
      <c r="I48" s="331">
        <f>VLOOKUP(H48,Turnus!$D$9:$E$26,2,FALSE)</f>
        <v>114.53571428571426</v>
      </c>
      <c r="J48" s="130">
        <f t="shared" si="23"/>
        <v>9872.9785714285699</v>
      </c>
      <c r="K48" s="131">
        <f>VLOOKUP($F48,'Leistungswerte UHR Schulen'!$C$6:$F$39,4,FALSE)</f>
        <v>0</v>
      </c>
      <c r="L48" s="492" t="str">
        <f t="shared" si="8"/>
        <v/>
      </c>
      <c r="M48" s="132">
        <f t="shared" si="24"/>
        <v>0</v>
      </c>
      <c r="N48" s="544">
        <f t="shared" si="9"/>
        <v>0</v>
      </c>
      <c r="O48" s="133">
        <f t="shared" si="25"/>
        <v>0</v>
      </c>
      <c r="P48" s="134">
        <f t="shared" si="17"/>
        <v>0</v>
      </c>
      <c r="Q48" s="57"/>
      <c r="R48" s="479"/>
      <c r="S48" s="480"/>
      <c r="T48" s="480"/>
      <c r="U48" s="480"/>
      <c r="V48" s="480"/>
      <c r="W48" s="480"/>
      <c r="X48" s="480"/>
      <c r="Y48" s="480"/>
      <c r="Z48" s="480"/>
      <c r="AA48" s="480"/>
      <c r="AB48" s="480"/>
      <c r="AC48" s="480"/>
      <c r="AD48" s="480"/>
      <c r="AE48" s="480"/>
      <c r="AF48" s="480"/>
      <c r="AG48" s="480"/>
      <c r="AH48" s="480"/>
      <c r="AI48" s="480"/>
      <c r="AJ48" s="480"/>
      <c r="AK48" s="480"/>
      <c r="AL48" s="480"/>
      <c r="AM48" s="480"/>
      <c r="AN48" s="480"/>
      <c r="AO48" s="480"/>
      <c r="AP48" s="480"/>
      <c r="AQ48" s="480"/>
      <c r="AR48" s="480"/>
      <c r="AS48" s="480"/>
      <c r="AT48" s="480"/>
      <c r="AU48" s="480"/>
      <c r="AV48" s="480"/>
      <c r="AW48" s="481"/>
      <c r="AX48" s="482">
        <f t="shared" si="10"/>
        <v>0</v>
      </c>
      <c r="AY48" s="494" t="str">
        <f t="shared" si="18"/>
        <v/>
      </c>
      <c r="AZ48" s="484">
        <f t="shared" si="19"/>
        <v>0</v>
      </c>
    </row>
    <row r="49" spans="1:52" s="58" customFormat="1" ht="24.9" customHeight="1" x14ac:dyDescent="0.25">
      <c r="A49" s="424" t="s">
        <v>407</v>
      </c>
      <c r="B49" s="424" t="s">
        <v>110</v>
      </c>
      <c r="C49" s="424" t="s">
        <v>538</v>
      </c>
      <c r="D49" s="307" t="s">
        <v>420</v>
      </c>
      <c r="E49" s="307" t="s">
        <v>167</v>
      </c>
      <c r="F49" s="230" t="s">
        <v>488</v>
      </c>
      <c r="G49" s="309">
        <v>29.7</v>
      </c>
      <c r="H49" s="100" t="str">
        <f>VLOOKUP($F49,'Leistungswerte UHR Schulen'!$C$6:$F$39,3,FALSE)</f>
        <v>W1</v>
      </c>
      <c r="I49" s="331">
        <f>VLOOKUP(H49,Turnus!$D$9:$E$26,2,FALSE)</f>
        <v>38.178571428571388</v>
      </c>
      <c r="J49" s="130">
        <f t="shared" si="23"/>
        <v>1133.9035714285701</v>
      </c>
      <c r="K49" s="131">
        <f>VLOOKUP($F49,'Leistungswerte UHR Schulen'!$C$6:$F$39,4,FALSE)</f>
        <v>0</v>
      </c>
      <c r="L49" s="492" t="str">
        <f t="shared" si="8"/>
        <v/>
      </c>
      <c r="M49" s="132">
        <f t="shared" si="24"/>
        <v>0</v>
      </c>
      <c r="N49" s="544">
        <f t="shared" si="9"/>
        <v>0</v>
      </c>
      <c r="O49" s="133">
        <f t="shared" si="25"/>
        <v>0</v>
      </c>
      <c r="P49" s="134">
        <f t="shared" si="17"/>
        <v>0</v>
      </c>
      <c r="Q49" s="57"/>
      <c r="R49" s="479"/>
      <c r="S49" s="480"/>
      <c r="T49" s="480"/>
      <c r="U49" s="480"/>
      <c r="V49" s="480"/>
      <c r="W49" s="480"/>
      <c r="X49" s="480"/>
      <c r="Y49" s="480"/>
      <c r="Z49" s="480"/>
      <c r="AA49" s="480"/>
      <c r="AB49" s="480"/>
      <c r="AC49" s="480"/>
      <c r="AD49" s="480"/>
      <c r="AE49" s="480"/>
      <c r="AF49" s="480"/>
      <c r="AG49" s="480"/>
      <c r="AH49" s="480"/>
      <c r="AI49" s="480"/>
      <c r="AJ49" s="480"/>
      <c r="AK49" s="480"/>
      <c r="AL49" s="480"/>
      <c r="AM49" s="480"/>
      <c r="AN49" s="480"/>
      <c r="AO49" s="480"/>
      <c r="AP49" s="480"/>
      <c r="AQ49" s="480"/>
      <c r="AR49" s="480"/>
      <c r="AS49" s="480"/>
      <c r="AT49" s="480"/>
      <c r="AU49" s="480"/>
      <c r="AV49" s="480"/>
      <c r="AW49" s="481"/>
      <c r="AX49" s="482">
        <f t="shared" ref="AX49" si="26">SUM(S49:AW49)</f>
        <v>0</v>
      </c>
      <c r="AY49" s="494" t="str">
        <f t="shared" si="18"/>
        <v/>
      </c>
      <c r="AZ49" s="484">
        <f t="shared" si="19"/>
        <v>0</v>
      </c>
    </row>
    <row r="50" spans="1:52" s="58" customFormat="1" ht="24.9" customHeight="1" x14ac:dyDescent="0.25">
      <c r="A50" s="424" t="s">
        <v>407</v>
      </c>
      <c r="B50" s="424" t="s">
        <v>110</v>
      </c>
      <c r="C50" s="424" t="s">
        <v>539</v>
      </c>
      <c r="D50" s="307" t="s">
        <v>660</v>
      </c>
      <c r="E50" s="232" t="s">
        <v>735</v>
      </c>
      <c r="F50" s="230" t="s">
        <v>679</v>
      </c>
      <c r="G50" s="309">
        <v>97.9</v>
      </c>
      <c r="H50" s="100" t="str">
        <f>VLOOKUP($F50,'Leistungswerte UHR Schulen'!$C$6:$F$39,3,FALSE)</f>
        <v>W3</v>
      </c>
      <c r="I50" s="331">
        <f>VLOOKUP(H50,Turnus!$D$9:$E$26,2,FALSE)</f>
        <v>114.53571428571426</v>
      </c>
      <c r="J50" s="130">
        <f t="shared" si="23"/>
        <v>11213.046428571428</v>
      </c>
      <c r="K50" s="131">
        <f>VLOOKUP($F50,'Leistungswerte UHR Schulen'!$C$6:$F$39,4,FALSE)</f>
        <v>0</v>
      </c>
      <c r="L50" s="492" t="str">
        <f t="shared" si="8"/>
        <v/>
      </c>
      <c r="M50" s="132">
        <f t="shared" si="24"/>
        <v>0</v>
      </c>
      <c r="N50" s="544">
        <f t="shared" si="9"/>
        <v>0</v>
      </c>
      <c r="O50" s="133">
        <f t="shared" si="25"/>
        <v>0</v>
      </c>
      <c r="P50" s="134">
        <f t="shared" si="17"/>
        <v>0</v>
      </c>
      <c r="Q50" s="57"/>
      <c r="R50" s="479"/>
      <c r="S50" s="480"/>
      <c r="T50" s="480"/>
      <c r="U50" s="480"/>
      <c r="V50" s="480"/>
      <c r="W50" s="480"/>
      <c r="X50" s="480"/>
      <c r="Y50" s="480"/>
      <c r="Z50" s="480"/>
      <c r="AA50" s="480"/>
      <c r="AB50" s="480"/>
      <c r="AC50" s="480"/>
      <c r="AD50" s="480"/>
      <c r="AE50" s="480"/>
      <c r="AF50" s="480"/>
      <c r="AG50" s="480"/>
      <c r="AH50" s="480"/>
      <c r="AI50" s="480"/>
      <c r="AJ50" s="480"/>
      <c r="AK50" s="480"/>
      <c r="AL50" s="480"/>
      <c r="AM50" s="480"/>
      <c r="AN50" s="480"/>
      <c r="AO50" s="480"/>
      <c r="AP50" s="480"/>
      <c r="AQ50" s="480"/>
      <c r="AR50" s="480"/>
      <c r="AS50" s="480"/>
      <c r="AT50" s="480"/>
      <c r="AU50" s="480"/>
      <c r="AV50" s="480"/>
      <c r="AW50" s="481"/>
      <c r="AX50" s="482">
        <f t="shared" si="10"/>
        <v>0</v>
      </c>
      <c r="AY50" s="494" t="str">
        <f t="shared" si="18"/>
        <v/>
      </c>
      <c r="AZ50" s="484">
        <f t="shared" si="19"/>
        <v>0</v>
      </c>
    </row>
    <row r="51" spans="1:52" s="58" customFormat="1" ht="24.9" customHeight="1" x14ac:dyDescent="0.25">
      <c r="A51" s="424" t="s">
        <v>407</v>
      </c>
      <c r="B51" s="424" t="s">
        <v>110</v>
      </c>
      <c r="C51" s="424" t="s">
        <v>535</v>
      </c>
      <c r="D51" s="307" t="s">
        <v>310</v>
      </c>
      <c r="E51" s="232" t="s">
        <v>735</v>
      </c>
      <c r="F51" s="230" t="s">
        <v>675</v>
      </c>
      <c r="G51" s="309">
        <v>86.3</v>
      </c>
      <c r="H51" s="100" t="str">
        <f>VLOOKUP($F51,'Leistungswerte UHR Schulen'!$C$6:$F$39,3,FALSE)</f>
        <v>W3</v>
      </c>
      <c r="I51" s="331">
        <f>VLOOKUP(H51,Turnus!$D$9:$E$26,2,FALSE)</f>
        <v>114.53571428571426</v>
      </c>
      <c r="J51" s="130">
        <f t="shared" si="23"/>
        <v>9884.4321428571402</v>
      </c>
      <c r="K51" s="131">
        <f>VLOOKUP($F51,'Leistungswerte UHR Schulen'!$C$6:$F$39,4,FALSE)</f>
        <v>0</v>
      </c>
      <c r="L51" s="492" t="str">
        <f t="shared" si="8"/>
        <v/>
      </c>
      <c r="M51" s="132">
        <f t="shared" si="24"/>
        <v>0</v>
      </c>
      <c r="N51" s="544">
        <f t="shared" si="9"/>
        <v>0</v>
      </c>
      <c r="O51" s="133">
        <f t="shared" si="25"/>
        <v>0</v>
      </c>
      <c r="P51" s="134">
        <f t="shared" si="17"/>
        <v>0</v>
      </c>
      <c r="Q51" s="57"/>
      <c r="R51" s="479"/>
      <c r="S51" s="480"/>
      <c r="T51" s="480"/>
      <c r="U51" s="480"/>
      <c r="V51" s="480"/>
      <c r="W51" s="480"/>
      <c r="X51" s="480"/>
      <c r="Y51" s="480"/>
      <c r="Z51" s="480"/>
      <c r="AA51" s="480"/>
      <c r="AB51" s="480"/>
      <c r="AC51" s="480"/>
      <c r="AD51" s="480"/>
      <c r="AE51" s="480"/>
      <c r="AF51" s="480"/>
      <c r="AG51" s="480"/>
      <c r="AH51" s="480"/>
      <c r="AI51" s="480"/>
      <c r="AJ51" s="480"/>
      <c r="AK51" s="480"/>
      <c r="AL51" s="480"/>
      <c r="AM51" s="480"/>
      <c r="AN51" s="480"/>
      <c r="AO51" s="480"/>
      <c r="AP51" s="480"/>
      <c r="AQ51" s="480"/>
      <c r="AR51" s="480"/>
      <c r="AS51" s="480"/>
      <c r="AT51" s="480"/>
      <c r="AU51" s="480"/>
      <c r="AV51" s="480"/>
      <c r="AW51" s="481"/>
      <c r="AX51" s="482">
        <f t="shared" si="10"/>
        <v>0</v>
      </c>
      <c r="AY51" s="494" t="str">
        <f t="shared" si="18"/>
        <v/>
      </c>
      <c r="AZ51" s="484">
        <f t="shared" si="19"/>
        <v>0</v>
      </c>
    </row>
    <row r="52" spans="1:52" s="58" customFormat="1" ht="24.9" customHeight="1" x14ac:dyDescent="0.25">
      <c r="A52" s="424" t="s">
        <v>407</v>
      </c>
      <c r="B52" s="424" t="s">
        <v>110</v>
      </c>
      <c r="C52" s="424"/>
      <c r="D52" s="307" t="s">
        <v>365</v>
      </c>
      <c r="E52" s="232" t="s">
        <v>735</v>
      </c>
      <c r="F52" s="230" t="s">
        <v>479</v>
      </c>
      <c r="G52" s="309">
        <v>23.8</v>
      </c>
      <c r="H52" s="100" t="str">
        <f>VLOOKUP($F52,'Leistungswerte UHR Schulen'!$C$6:$F$39,3,FALSE)</f>
        <v>W5</v>
      </c>
      <c r="I52" s="331">
        <f>VLOOKUP(H52,Turnus!$D$9:$E$26,2,FALSE)</f>
        <v>188.46428571428572</v>
      </c>
      <c r="J52" s="130">
        <f t="shared" si="23"/>
        <v>4485.4500000000007</v>
      </c>
      <c r="K52" s="131">
        <f>VLOOKUP($F52,'Leistungswerte UHR Schulen'!$C$6:$F$39,4,FALSE)</f>
        <v>0</v>
      </c>
      <c r="L52" s="492" t="str">
        <f t="shared" si="8"/>
        <v/>
      </c>
      <c r="M52" s="132">
        <f t="shared" si="24"/>
        <v>0</v>
      </c>
      <c r="N52" s="544">
        <f t="shared" si="9"/>
        <v>0</v>
      </c>
      <c r="O52" s="133">
        <f t="shared" si="25"/>
        <v>0</v>
      </c>
      <c r="P52" s="134">
        <f t="shared" si="17"/>
        <v>0</v>
      </c>
      <c r="Q52" s="57"/>
      <c r="R52" s="479"/>
      <c r="S52" s="480"/>
      <c r="T52" s="480"/>
      <c r="U52" s="480"/>
      <c r="V52" s="480"/>
      <c r="W52" s="480"/>
      <c r="X52" s="480"/>
      <c r="Y52" s="480"/>
      <c r="Z52" s="480"/>
      <c r="AA52" s="480"/>
      <c r="AB52" s="480"/>
      <c r="AC52" s="480"/>
      <c r="AD52" s="480"/>
      <c r="AE52" s="480"/>
      <c r="AF52" s="480"/>
      <c r="AG52" s="480"/>
      <c r="AH52" s="480"/>
      <c r="AI52" s="480"/>
      <c r="AJ52" s="480"/>
      <c r="AK52" s="480"/>
      <c r="AL52" s="480"/>
      <c r="AM52" s="480"/>
      <c r="AN52" s="480"/>
      <c r="AO52" s="480"/>
      <c r="AP52" s="480"/>
      <c r="AQ52" s="480"/>
      <c r="AR52" s="480"/>
      <c r="AS52" s="480"/>
      <c r="AT52" s="480"/>
      <c r="AU52" s="480"/>
      <c r="AV52" s="480"/>
      <c r="AW52" s="481"/>
      <c r="AX52" s="482">
        <f t="shared" si="10"/>
        <v>0</v>
      </c>
      <c r="AY52" s="494" t="str">
        <f t="shared" si="18"/>
        <v/>
      </c>
      <c r="AZ52" s="484">
        <f t="shared" si="19"/>
        <v>0</v>
      </c>
    </row>
    <row r="53" spans="1:52" s="58" customFormat="1" ht="24.9" customHeight="1" x14ac:dyDescent="0.25">
      <c r="A53" s="424" t="s">
        <v>407</v>
      </c>
      <c r="B53" s="424" t="s">
        <v>110</v>
      </c>
      <c r="C53" s="424" t="s">
        <v>526</v>
      </c>
      <c r="D53" s="307" t="s">
        <v>725</v>
      </c>
      <c r="E53" s="232" t="s">
        <v>735</v>
      </c>
      <c r="F53" s="230" t="s">
        <v>476</v>
      </c>
      <c r="G53" s="309">
        <v>6.2</v>
      </c>
      <c r="H53" s="100" t="str">
        <f>VLOOKUP($F53,'Leistungswerte UHR Schulen'!$C$6:$F$39,3,FALSE)</f>
        <v>W5</v>
      </c>
      <c r="I53" s="331">
        <f>VLOOKUP(H53,Turnus!$D$9:$E$26,2,FALSE)</f>
        <v>188.46428571428572</v>
      </c>
      <c r="J53" s="130">
        <f t="shared" si="23"/>
        <v>1168.4785714285715</v>
      </c>
      <c r="K53" s="131">
        <f>VLOOKUP($F53,'Leistungswerte UHR Schulen'!$C$6:$F$39,4,FALSE)</f>
        <v>0</v>
      </c>
      <c r="L53" s="492" t="str">
        <f t="shared" si="8"/>
        <v/>
      </c>
      <c r="M53" s="132">
        <f t="shared" si="24"/>
        <v>0</v>
      </c>
      <c r="N53" s="544">
        <f t="shared" si="9"/>
        <v>0</v>
      </c>
      <c r="O53" s="133">
        <f t="shared" si="25"/>
        <v>0</v>
      </c>
      <c r="P53" s="134">
        <f t="shared" si="17"/>
        <v>0</v>
      </c>
      <c r="Q53" s="57"/>
      <c r="R53" s="479"/>
      <c r="S53" s="480"/>
      <c r="T53" s="480"/>
      <c r="U53" s="480"/>
      <c r="V53" s="480"/>
      <c r="W53" s="480"/>
      <c r="X53" s="480"/>
      <c r="Y53" s="480"/>
      <c r="Z53" s="480"/>
      <c r="AA53" s="480"/>
      <c r="AB53" s="480"/>
      <c r="AC53" s="480"/>
      <c r="AD53" s="480"/>
      <c r="AE53" s="480"/>
      <c r="AF53" s="480"/>
      <c r="AG53" s="480"/>
      <c r="AH53" s="480"/>
      <c r="AI53" s="480"/>
      <c r="AJ53" s="480"/>
      <c r="AK53" s="480"/>
      <c r="AL53" s="480"/>
      <c r="AM53" s="480"/>
      <c r="AN53" s="480"/>
      <c r="AO53" s="480"/>
      <c r="AP53" s="480"/>
      <c r="AQ53" s="480"/>
      <c r="AR53" s="480"/>
      <c r="AS53" s="480"/>
      <c r="AT53" s="480"/>
      <c r="AU53" s="480"/>
      <c r="AV53" s="480"/>
      <c r="AW53" s="481"/>
      <c r="AX53" s="482">
        <f t="shared" si="10"/>
        <v>0</v>
      </c>
      <c r="AY53" s="494" t="str">
        <f t="shared" si="18"/>
        <v/>
      </c>
      <c r="AZ53" s="484">
        <f t="shared" si="19"/>
        <v>0</v>
      </c>
    </row>
    <row r="54" spans="1:52" s="58" customFormat="1" ht="24.9" customHeight="1" x14ac:dyDescent="0.25">
      <c r="A54" s="424" t="s">
        <v>407</v>
      </c>
      <c r="B54" s="424" t="s">
        <v>110</v>
      </c>
      <c r="C54" s="424" t="s">
        <v>527</v>
      </c>
      <c r="D54" s="307" t="s">
        <v>370</v>
      </c>
      <c r="E54" s="232" t="s">
        <v>735</v>
      </c>
      <c r="F54" s="230" t="s">
        <v>476</v>
      </c>
      <c r="G54" s="309">
        <v>6.2</v>
      </c>
      <c r="H54" s="100" t="str">
        <f>VLOOKUP($F54,'Leistungswerte UHR Schulen'!$C$6:$F$39,3,FALSE)</f>
        <v>W5</v>
      </c>
      <c r="I54" s="331">
        <f>VLOOKUP(H54,Turnus!$D$9:$E$26,2,FALSE)</f>
        <v>188.46428571428572</v>
      </c>
      <c r="J54" s="130">
        <f t="shared" si="23"/>
        <v>1168.4785714285715</v>
      </c>
      <c r="K54" s="131">
        <f>VLOOKUP($F54,'Leistungswerte UHR Schulen'!$C$6:$F$39,4,FALSE)</f>
        <v>0</v>
      </c>
      <c r="L54" s="492" t="str">
        <f t="shared" si="8"/>
        <v/>
      </c>
      <c r="M54" s="132">
        <f t="shared" si="24"/>
        <v>0</v>
      </c>
      <c r="N54" s="544">
        <f t="shared" si="9"/>
        <v>0</v>
      </c>
      <c r="O54" s="133">
        <f t="shared" si="25"/>
        <v>0</v>
      </c>
      <c r="P54" s="134">
        <f t="shared" si="17"/>
        <v>0</v>
      </c>
      <c r="Q54" s="57"/>
      <c r="R54" s="479"/>
      <c r="S54" s="480"/>
      <c r="T54" s="480"/>
      <c r="U54" s="480"/>
      <c r="V54" s="480"/>
      <c r="W54" s="480"/>
      <c r="X54" s="480"/>
      <c r="Y54" s="480"/>
      <c r="Z54" s="480"/>
      <c r="AA54" s="480"/>
      <c r="AB54" s="480"/>
      <c r="AC54" s="480"/>
      <c r="AD54" s="480"/>
      <c r="AE54" s="480"/>
      <c r="AF54" s="480"/>
      <c r="AG54" s="480"/>
      <c r="AH54" s="480"/>
      <c r="AI54" s="480"/>
      <c r="AJ54" s="480"/>
      <c r="AK54" s="480"/>
      <c r="AL54" s="480"/>
      <c r="AM54" s="480"/>
      <c r="AN54" s="480"/>
      <c r="AO54" s="480"/>
      <c r="AP54" s="480"/>
      <c r="AQ54" s="480"/>
      <c r="AR54" s="480"/>
      <c r="AS54" s="480"/>
      <c r="AT54" s="480"/>
      <c r="AU54" s="480"/>
      <c r="AV54" s="480"/>
      <c r="AW54" s="481"/>
      <c r="AX54" s="482">
        <f t="shared" si="10"/>
        <v>0</v>
      </c>
      <c r="AY54" s="494" t="str">
        <f t="shared" si="18"/>
        <v/>
      </c>
      <c r="AZ54" s="484">
        <f t="shared" si="19"/>
        <v>0</v>
      </c>
    </row>
    <row r="55" spans="1:52" s="58" customFormat="1" ht="24.9" customHeight="1" x14ac:dyDescent="0.25">
      <c r="A55" s="424" t="s">
        <v>407</v>
      </c>
      <c r="B55" s="424" t="s">
        <v>110</v>
      </c>
      <c r="C55" s="424" t="s">
        <v>525</v>
      </c>
      <c r="D55" s="307" t="s">
        <v>266</v>
      </c>
      <c r="E55" s="232" t="s">
        <v>735</v>
      </c>
      <c r="F55" s="230" t="s">
        <v>476</v>
      </c>
      <c r="G55" s="309">
        <v>18.2</v>
      </c>
      <c r="H55" s="100" t="str">
        <f>VLOOKUP($F55,'Leistungswerte UHR Schulen'!$C$6:$F$39,3,FALSE)</f>
        <v>W5</v>
      </c>
      <c r="I55" s="331">
        <f>VLOOKUP(H55,Turnus!$D$9:$E$26,2,FALSE)</f>
        <v>188.46428571428572</v>
      </c>
      <c r="J55" s="130">
        <f t="shared" si="23"/>
        <v>3430.05</v>
      </c>
      <c r="K55" s="131">
        <f>VLOOKUP($F55,'Leistungswerte UHR Schulen'!$C$6:$F$39,4,FALSE)</f>
        <v>0</v>
      </c>
      <c r="L55" s="492" t="str">
        <f t="shared" si="8"/>
        <v/>
      </c>
      <c r="M55" s="132">
        <f t="shared" si="24"/>
        <v>0</v>
      </c>
      <c r="N55" s="544">
        <f t="shared" si="9"/>
        <v>0</v>
      </c>
      <c r="O55" s="133">
        <f t="shared" si="25"/>
        <v>0</v>
      </c>
      <c r="P55" s="134">
        <f t="shared" si="17"/>
        <v>0</v>
      </c>
      <c r="Q55" s="57"/>
      <c r="R55" s="479"/>
      <c r="S55" s="480"/>
      <c r="T55" s="480"/>
      <c r="U55" s="480"/>
      <c r="V55" s="480"/>
      <c r="W55" s="480"/>
      <c r="X55" s="480"/>
      <c r="Y55" s="480"/>
      <c r="Z55" s="480"/>
      <c r="AA55" s="480"/>
      <c r="AB55" s="480"/>
      <c r="AC55" s="480"/>
      <c r="AD55" s="480"/>
      <c r="AE55" s="480"/>
      <c r="AF55" s="480"/>
      <c r="AG55" s="480"/>
      <c r="AH55" s="480"/>
      <c r="AI55" s="480"/>
      <c r="AJ55" s="480"/>
      <c r="AK55" s="480"/>
      <c r="AL55" s="480"/>
      <c r="AM55" s="480"/>
      <c r="AN55" s="480"/>
      <c r="AO55" s="480"/>
      <c r="AP55" s="480"/>
      <c r="AQ55" s="480"/>
      <c r="AR55" s="480"/>
      <c r="AS55" s="480"/>
      <c r="AT55" s="480"/>
      <c r="AU55" s="480"/>
      <c r="AV55" s="480"/>
      <c r="AW55" s="481"/>
      <c r="AX55" s="482">
        <f t="shared" si="10"/>
        <v>0</v>
      </c>
      <c r="AY55" s="494" t="str">
        <f t="shared" si="18"/>
        <v/>
      </c>
      <c r="AZ55" s="484">
        <f t="shared" si="19"/>
        <v>0</v>
      </c>
    </row>
    <row r="56" spans="1:52" s="58" customFormat="1" ht="24.9" customHeight="1" x14ac:dyDescent="0.25">
      <c r="A56" s="424" t="s">
        <v>407</v>
      </c>
      <c r="B56" s="424" t="s">
        <v>110</v>
      </c>
      <c r="C56" s="424" t="s">
        <v>524</v>
      </c>
      <c r="D56" s="307" t="s">
        <v>265</v>
      </c>
      <c r="E56" s="232" t="s">
        <v>735</v>
      </c>
      <c r="F56" s="230" t="s">
        <v>476</v>
      </c>
      <c r="G56" s="309">
        <v>18.2</v>
      </c>
      <c r="H56" s="100" t="str">
        <f>VLOOKUP($F56,'Leistungswerte UHR Schulen'!$C$6:$F$39,3,FALSE)</f>
        <v>W5</v>
      </c>
      <c r="I56" s="331">
        <f>VLOOKUP(H56,Turnus!$D$9:$E$26,2,FALSE)</f>
        <v>188.46428571428572</v>
      </c>
      <c r="J56" s="130">
        <f t="shared" si="23"/>
        <v>3430.05</v>
      </c>
      <c r="K56" s="131">
        <f>VLOOKUP($F56,'Leistungswerte UHR Schulen'!$C$6:$F$39,4,FALSE)</f>
        <v>0</v>
      </c>
      <c r="L56" s="492" t="str">
        <f t="shared" si="8"/>
        <v/>
      </c>
      <c r="M56" s="132">
        <f t="shared" si="24"/>
        <v>0</v>
      </c>
      <c r="N56" s="544">
        <f t="shared" si="9"/>
        <v>0</v>
      </c>
      <c r="O56" s="133">
        <f t="shared" si="25"/>
        <v>0</v>
      </c>
      <c r="P56" s="134">
        <f t="shared" si="17"/>
        <v>0</v>
      </c>
      <c r="Q56" s="57"/>
      <c r="R56" s="479"/>
      <c r="S56" s="480"/>
      <c r="T56" s="480"/>
      <c r="U56" s="480"/>
      <c r="V56" s="480"/>
      <c r="W56" s="480"/>
      <c r="X56" s="480"/>
      <c r="Y56" s="480"/>
      <c r="Z56" s="480"/>
      <c r="AA56" s="480"/>
      <c r="AB56" s="480"/>
      <c r="AC56" s="480"/>
      <c r="AD56" s="480"/>
      <c r="AE56" s="480"/>
      <c r="AF56" s="480"/>
      <c r="AG56" s="480"/>
      <c r="AH56" s="480"/>
      <c r="AI56" s="480"/>
      <c r="AJ56" s="480"/>
      <c r="AK56" s="480"/>
      <c r="AL56" s="480"/>
      <c r="AM56" s="480"/>
      <c r="AN56" s="480"/>
      <c r="AO56" s="480"/>
      <c r="AP56" s="480"/>
      <c r="AQ56" s="480"/>
      <c r="AR56" s="480"/>
      <c r="AS56" s="480"/>
      <c r="AT56" s="480"/>
      <c r="AU56" s="480"/>
      <c r="AV56" s="480"/>
      <c r="AW56" s="481"/>
      <c r="AX56" s="482">
        <f t="shared" si="10"/>
        <v>0</v>
      </c>
      <c r="AY56" s="494" t="str">
        <f t="shared" si="18"/>
        <v/>
      </c>
      <c r="AZ56" s="484">
        <f t="shared" si="19"/>
        <v>0</v>
      </c>
    </row>
    <row r="57" spans="1:52" s="58" customFormat="1" ht="24.9" customHeight="1" x14ac:dyDescent="0.25">
      <c r="A57" s="424" t="s">
        <v>407</v>
      </c>
      <c r="B57" s="424" t="s">
        <v>110</v>
      </c>
      <c r="C57" s="424" t="s">
        <v>540</v>
      </c>
      <c r="D57" s="307" t="s">
        <v>250</v>
      </c>
      <c r="E57" s="307" t="s">
        <v>167</v>
      </c>
      <c r="F57" s="230" t="s">
        <v>675</v>
      </c>
      <c r="G57" s="309">
        <v>77.2</v>
      </c>
      <c r="H57" s="100" t="str">
        <f>VLOOKUP($F57,'Leistungswerte UHR Schulen'!$C$6:$F$39,3,FALSE)</f>
        <v>W3</v>
      </c>
      <c r="I57" s="331">
        <f>VLOOKUP(H57,Turnus!$D$9:$E$26,2,FALSE)</f>
        <v>114.53571428571426</v>
      </c>
      <c r="J57" s="130">
        <f t="shared" si="23"/>
        <v>8842.1571428571406</v>
      </c>
      <c r="K57" s="131">
        <f>VLOOKUP($F57,'Leistungswerte UHR Schulen'!$C$6:$F$39,4,FALSE)</f>
        <v>0</v>
      </c>
      <c r="L57" s="492" t="str">
        <f t="shared" si="8"/>
        <v/>
      </c>
      <c r="M57" s="132">
        <f t="shared" si="24"/>
        <v>0</v>
      </c>
      <c r="N57" s="544">
        <f t="shared" si="9"/>
        <v>0</v>
      </c>
      <c r="O57" s="133">
        <f t="shared" si="25"/>
        <v>0</v>
      </c>
      <c r="P57" s="134">
        <f t="shared" si="17"/>
        <v>0</v>
      </c>
      <c r="Q57" s="57"/>
      <c r="R57" s="479"/>
      <c r="S57" s="480"/>
      <c r="T57" s="480"/>
      <c r="U57" s="480"/>
      <c r="V57" s="480"/>
      <c r="W57" s="480"/>
      <c r="X57" s="480"/>
      <c r="Y57" s="480"/>
      <c r="Z57" s="480"/>
      <c r="AA57" s="480"/>
      <c r="AB57" s="480"/>
      <c r="AC57" s="480"/>
      <c r="AD57" s="480"/>
      <c r="AE57" s="480"/>
      <c r="AF57" s="480"/>
      <c r="AG57" s="480"/>
      <c r="AH57" s="480"/>
      <c r="AI57" s="480"/>
      <c r="AJ57" s="480"/>
      <c r="AK57" s="480"/>
      <c r="AL57" s="480"/>
      <c r="AM57" s="480"/>
      <c r="AN57" s="480"/>
      <c r="AO57" s="480"/>
      <c r="AP57" s="480"/>
      <c r="AQ57" s="480"/>
      <c r="AR57" s="480"/>
      <c r="AS57" s="480"/>
      <c r="AT57" s="480"/>
      <c r="AU57" s="480"/>
      <c r="AV57" s="480"/>
      <c r="AW57" s="481"/>
      <c r="AX57" s="482">
        <f t="shared" si="10"/>
        <v>0</v>
      </c>
      <c r="AY57" s="494" t="str">
        <f t="shared" si="18"/>
        <v/>
      </c>
      <c r="AZ57" s="484">
        <f t="shared" si="19"/>
        <v>0</v>
      </c>
    </row>
    <row r="58" spans="1:52" s="58" customFormat="1" ht="24.9" customHeight="1" x14ac:dyDescent="0.25">
      <c r="A58" s="424" t="s">
        <v>407</v>
      </c>
      <c r="B58" s="424" t="s">
        <v>110</v>
      </c>
      <c r="C58" s="424" t="s">
        <v>541</v>
      </c>
      <c r="D58" s="307" t="s">
        <v>421</v>
      </c>
      <c r="E58" s="307" t="s">
        <v>167</v>
      </c>
      <c r="F58" s="230" t="s">
        <v>488</v>
      </c>
      <c r="G58" s="309">
        <v>26.4</v>
      </c>
      <c r="H58" s="100" t="str">
        <f>VLOOKUP($F58,'Leistungswerte UHR Schulen'!$C$6:$F$39,3,FALSE)</f>
        <v>W1</v>
      </c>
      <c r="I58" s="331">
        <f>VLOOKUP(H58,Turnus!$D$9:$E$26,2,FALSE)</f>
        <v>38.178571428571388</v>
      </c>
      <c r="J58" s="130">
        <f t="shared" si="23"/>
        <v>1007.9142857142846</v>
      </c>
      <c r="K58" s="131">
        <f>VLOOKUP($F58,'Leistungswerte UHR Schulen'!$C$6:$F$39,4,FALSE)</f>
        <v>0</v>
      </c>
      <c r="L58" s="492" t="str">
        <f t="shared" si="8"/>
        <v/>
      </c>
      <c r="M58" s="132">
        <f t="shared" si="24"/>
        <v>0</v>
      </c>
      <c r="N58" s="544">
        <f t="shared" si="9"/>
        <v>0</v>
      </c>
      <c r="O58" s="133">
        <f t="shared" si="25"/>
        <v>0</v>
      </c>
      <c r="P58" s="134">
        <f t="shared" si="17"/>
        <v>0</v>
      </c>
      <c r="Q58" s="57"/>
      <c r="R58" s="479"/>
      <c r="S58" s="480"/>
      <c r="T58" s="480"/>
      <c r="U58" s="480"/>
      <c r="V58" s="480"/>
      <c r="W58" s="480"/>
      <c r="X58" s="480"/>
      <c r="Y58" s="480"/>
      <c r="Z58" s="480"/>
      <c r="AA58" s="480"/>
      <c r="AB58" s="480"/>
      <c r="AC58" s="480"/>
      <c r="AD58" s="480"/>
      <c r="AE58" s="480"/>
      <c r="AF58" s="480"/>
      <c r="AG58" s="480"/>
      <c r="AH58" s="480"/>
      <c r="AI58" s="480"/>
      <c r="AJ58" s="480"/>
      <c r="AK58" s="480"/>
      <c r="AL58" s="480"/>
      <c r="AM58" s="480"/>
      <c r="AN58" s="480"/>
      <c r="AO58" s="480"/>
      <c r="AP58" s="480"/>
      <c r="AQ58" s="480"/>
      <c r="AR58" s="480"/>
      <c r="AS58" s="480"/>
      <c r="AT58" s="480"/>
      <c r="AU58" s="480"/>
      <c r="AV58" s="480"/>
      <c r="AW58" s="481"/>
      <c r="AX58" s="482">
        <f t="shared" si="10"/>
        <v>0</v>
      </c>
      <c r="AY58" s="494" t="str">
        <f t="shared" si="18"/>
        <v/>
      </c>
      <c r="AZ58" s="484">
        <f t="shared" si="19"/>
        <v>0</v>
      </c>
    </row>
    <row r="59" spans="1:52" s="58" customFormat="1" ht="24.9" customHeight="1" x14ac:dyDescent="0.25">
      <c r="A59" s="424" t="s">
        <v>407</v>
      </c>
      <c r="B59" s="424" t="s">
        <v>110</v>
      </c>
      <c r="C59" s="424"/>
      <c r="D59" s="307" t="s">
        <v>381</v>
      </c>
      <c r="E59" s="232" t="s">
        <v>735</v>
      </c>
      <c r="F59" s="230" t="s">
        <v>481</v>
      </c>
      <c r="G59" s="309">
        <v>93</v>
      </c>
      <c r="H59" s="100" t="str">
        <f>VLOOKUP($F59,'Leistungswerte UHR Schulen'!$C$6:$F$39,3,FALSE)</f>
        <v>W5</v>
      </c>
      <c r="I59" s="331">
        <f>VLOOKUP(H59,Turnus!$D$9:$E$26,2,FALSE)</f>
        <v>188.46428571428572</v>
      </c>
      <c r="J59" s="130">
        <f t="shared" si="23"/>
        <v>17527.178571428572</v>
      </c>
      <c r="K59" s="131">
        <f>VLOOKUP($F59,'Leistungswerte UHR Schulen'!$C$6:$F$39,4,FALSE)</f>
        <v>0</v>
      </c>
      <c r="L59" s="492" t="str">
        <f t="shared" si="8"/>
        <v/>
      </c>
      <c r="M59" s="132">
        <f t="shared" si="24"/>
        <v>0</v>
      </c>
      <c r="N59" s="544">
        <f t="shared" si="9"/>
        <v>0</v>
      </c>
      <c r="O59" s="133">
        <f t="shared" si="25"/>
        <v>0</v>
      </c>
      <c r="P59" s="134">
        <f t="shared" si="17"/>
        <v>0</v>
      </c>
      <c r="Q59" s="57"/>
      <c r="R59" s="479"/>
      <c r="S59" s="480"/>
      <c r="T59" s="480"/>
      <c r="U59" s="480"/>
      <c r="V59" s="480"/>
      <c r="W59" s="480"/>
      <c r="X59" s="480"/>
      <c r="Y59" s="480"/>
      <c r="Z59" s="480"/>
      <c r="AA59" s="480"/>
      <c r="AB59" s="480"/>
      <c r="AC59" s="480"/>
      <c r="AD59" s="480"/>
      <c r="AE59" s="480"/>
      <c r="AF59" s="480"/>
      <c r="AG59" s="480"/>
      <c r="AH59" s="480"/>
      <c r="AI59" s="480"/>
      <c r="AJ59" s="480"/>
      <c r="AK59" s="480"/>
      <c r="AL59" s="480"/>
      <c r="AM59" s="480"/>
      <c r="AN59" s="480"/>
      <c r="AO59" s="480"/>
      <c r="AP59" s="480"/>
      <c r="AQ59" s="480"/>
      <c r="AR59" s="480"/>
      <c r="AS59" s="480"/>
      <c r="AT59" s="480"/>
      <c r="AU59" s="480"/>
      <c r="AV59" s="480"/>
      <c r="AW59" s="481"/>
      <c r="AX59" s="482">
        <f t="shared" si="10"/>
        <v>0</v>
      </c>
      <c r="AY59" s="494" t="str">
        <f t="shared" si="18"/>
        <v/>
      </c>
      <c r="AZ59" s="484">
        <f t="shared" si="19"/>
        <v>0</v>
      </c>
    </row>
    <row r="60" spans="1:52" s="58" customFormat="1" ht="24.9" customHeight="1" x14ac:dyDescent="0.25">
      <c r="A60" s="424" t="s">
        <v>407</v>
      </c>
      <c r="B60" s="424" t="s">
        <v>110</v>
      </c>
      <c r="C60" s="424" t="s">
        <v>520</v>
      </c>
      <c r="D60" s="307" t="s">
        <v>270</v>
      </c>
      <c r="E60" s="307" t="s">
        <v>167</v>
      </c>
      <c r="F60" s="230" t="s">
        <v>680</v>
      </c>
      <c r="G60" s="309">
        <v>24</v>
      </c>
      <c r="H60" s="566" t="str">
        <f>VLOOKUP($F60,'Leistungswerte UHR Schulen'!$C$6:$F$39,3,FALSE)</f>
        <v>W6</v>
      </c>
      <c r="I60" s="567">
        <f>VLOOKUP(H60,Turnus!$D$9:$E$26,2,FALSE)</f>
        <v>226.35714285714283</v>
      </c>
      <c r="J60" s="130">
        <f t="shared" si="23"/>
        <v>5432.5714285714275</v>
      </c>
      <c r="K60" s="131">
        <f>VLOOKUP($F60,'Leistungswerte UHR Schulen'!$C$6:$F$39,4,FALSE)</f>
        <v>0</v>
      </c>
      <c r="L60" s="492" t="str">
        <f t="shared" si="8"/>
        <v/>
      </c>
      <c r="M60" s="132">
        <f t="shared" si="24"/>
        <v>0</v>
      </c>
      <c r="N60" s="544">
        <f t="shared" si="9"/>
        <v>0</v>
      </c>
      <c r="O60" s="133">
        <f t="shared" si="25"/>
        <v>0</v>
      </c>
      <c r="P60" s="134">
        <f t="shared" si="17"/>
        <v>0</v>
      </c>
      <c r="Q60" s="57"/>
      <c r="R60" s="479"/>
      <c r="S60" s="480"/>
      <c r="T60" s="480"/>
      <c r="U60" s="480"/>
      <c r="V60" s="480"/>
      <c r="W60" s="480"/>
      <c r="X60" s="480"/>
      <c r="Y60" s="480"/>
      <c r="Z60" s="480"/>
      <c r="AA60" s="480"/>
      <c r="AB60" s="480"/>
      <c r="AC60" s="480"/>
      <c r="AD60" s="480"/>
      <c r="AE60" s="480"/>
      <c r="AF60" s="480"/>
      <c r="AG60" s="480"/>
      <c r="AH60" s="480"/>
      <c r="AI60" s="480"/>
      <c r="AJ60" s="480"/>
      <c r="AK60" s="480"/>
      <c r="AL60" s="480"/>
      <c r="AM60" s="480"/>
      <c r="AN60" s="480"/>
      <c r="AO60" s="480"/>
      <c r="AP60" s="480"/>
      <c r="AQ60" s="480"/>
      <c r="AR60" s="480"/>
      <c r="AS60" s="480"/>
      <c r="AT60" s="480"/>
      <c r="AU60" s="480"/>
      <c r="AV60" s="480"/>
      <c r="AW60" s="481"/>
      <c r="AX60" s="482">
        <f t="shared" si="10"/>
        <v>0</v>
      </c>
      <c r="AY60" s="494" t="str">
        <f t="shared" si="18"/>
        <v/>
      </c>
      <c r="AZ60" s="484">
        <f t="shared" si="19"/>
        <v>0</v>
      </c>
    </row>
    <row r="61" spans="1:52" s="58" customFormat="1" ht="24.9" customHeight="1" x14ac:dyDescent="0.25">
      <c r="A61" s="424" t="s">
        <v>407</v>
      </c>
      <c r="B61" s="424" t="s">
        <v>110</v>
      </c>
      <c r="C61" s="424" t="s">
        <v>520</v>
      </c>
      <c r="D61" s="307" t="s">
        <v>422</v>
      </c>
      <c r="E61" s="307" t="s">
        <v>167</v>
      </c>
      <c r="F61" s="230" t="s">
        <v>680</v>
      </c>
      <c r="G61" s="309">
        <v>1.3</v>
      </c>
      <c r="H61" s="566" t="str">
        <f>VLOOKUP($F61,'Leistungswerte UHR Schulen'!$C$6:$F$39,3,FALSE)</f>
        <v>W6</v>
      </c>
      <c r="I61" s="567">
        <f>VLOOKUP(H61,Turnus!$D$9:$E$26,2,FALSE)</f>
        <v>226.35714285714283</v>
      </c>
      <c r="J61" s="130">
        <f t="shared" si="23"/>
        <v>294.26428571428568</v>
      </c>
      <c r="K61" s="131">
        <f>VLOOKUP($F61,'Leistungswerte UHR Schulen'!$C$6:$F$39,4,FALSE)</f>
        <v>0</v>
      </c>
      <c r="L61" s="492" t="str">
        <f t="shared" si="8"/>
        <v/>
      </c>
      <c r="M61" s="132">
        <f t="shared" si="24"/>
        <v>0</v>
      </c>
      <c r="N61" s="544">
        <f t="shared" si="9"/>
        <v>0</v>
      </c>
      <c r="O61" s="133">
        <f t="shared" si="25"/>
        <v>0</v>
      </c>
      <c r="P61" s="134">
        <f t="shared" si="17"/>
        <v>0</v>
      </c>
      <c r="Q61" s="57"/>
      <c r="R61" s="479"/>
      <c r="S61" s="480"/>
      <c r="T61" s="480"/>
      <c r="U61" s="480"/>
      <c r="V61" s="480"/>
      <c r="W61" s="480"/>
      <c r="X61" s="480"/>
      <c r="Y61" s="480"/>
      <c r="Z61" s="480"/>
      <c r="AA61" s="480"/>
      <c r="AB61" s="480"/>
      <c r="AC61" s="480"/>
      <c r="AD61" s="480"/>
      <c r="AE61" s="480"/>
      <c r="AF61" s="480"/>
      <c r="AG61" s="480"/>
      <c r="AH61" s="480"/>
      <c r="AI61" s="480"/>
      <c r="AJ61" s="480"/>
      <c r="AK61" s="480"/>
      <c r="AL61" s="480"/>
      <c r="AM61" s="480"/>
      <c r="AN61" s="480"/>
      <c r="AO61" s="480"/>
      <c r="AP61" s="480"/>
      <c r="AQ61" s="480"/>
      <c r="AR61" s="480"/>
      <c r="AS61" s="480"/>
      <c r="AT61" s="480"/>
      <c r="AU61" s="480"/>
      <c r="AV61" s="480"/>
      <c r="AW61" s="481"/>
      <c r="AX61" s="482">
        <f t="shared" si="10"/>
        <v>0</v>
      </c>
      <c r="AY61" s="494" t="str">
        <f t="shared" si="18"/>
        <v/>
      </c>
      <c r="AZ61" s="484">
        <f t="shared" si="19"/>
        <v>0</v>
      </c>
    </row>
    <row r="62" spans="1:52" s="58" customFormat="1" ht="24.9" customHeight="1" x14ac:dyDescent="0.25">
      <c r="A62" s="424" t="s">
        <v>407</v>
      </c>
      <c r="B62" s="424" t="s">
        <v>110</v>
      </c>
      <c r="C62" s="424" t="s">
        <v>520</v>
      </c>
      <c r="D62" s="307" t="s">
        <v>423</v>
      </c>
      <c r="E62" s="232" t="s">
        <v>735</v>
      </c>
      <c r="F62" s="230" t="s">
        <v>681</v>
      </c>
      <c r="G62" s="309">
        <v>12.2</v>
      </c>
      <c r="H62" s="566" t="str">
        <f>VLOOKUP($F62,'Leistungswerte UHR Schulen'!$C$6:$F$39,3,FALSE)</f>
        <v>W6</v>
      </c>
      <c r="I62" s="567">
        <f>VLOOKUP(H62,Turnus!$D$9:$E$26,2,FALSE)</f>
        <v>226.35714285714283</v>
      </c>
      <c r="J62" s="130">
        <f t="shared" si="23"/>
        <v>2761.5571428571425</v>
      </c>
      <c r="K62" s="131">
        <f>VLOOKUP($F62,'Leistungswerte UHR Schulen'!$C$6:$F$39,4,FALSE)</f>
        <v>0</v>
      </c>
      <c r="L62" s="492" t="str">
        <f t="shared" si="8"/>
        <v/>
      </c>
      <c r="M62" s="132">
        <f t="shared" si="24"/>
        <v>0</v>
      </c>
      <c r="N62" s="544">
        <f t="shared" si="9"/>
        <v>0</v>
      </c>
      <c r="O62" s="133">
        <f t="shared" si="25"/>
        <v>0</v>
      </c>
      <c r="P62" s="134">
        <f t="shared" si="17"/>
        <v>0</v>
      </c>
      <c r="Q62" s="57"/>
      <c r="R62" s="479"/>
      <c r="S62" s="480"/>
      <c r="T62" s="480"/>
      <c r="U62" s="480"/>
      <c r="V62" s="480"/>
      <c r="W62" s="480"/>
      <c r="X62" s="480"/>
      <c r="Y62" s="480"/>
      <c r="Z62" s="480"/>
      <c r="AA62" s="480"/>
      <c r="AB62" s="480"/>
      <c r="AC62" s="480"/>
      <c r="AD62" s="480"/>
      <c r="AE62" s="480"/>
      <c r="AF62" s="480"/>
      <c r="AG62" s="480"/>
      <c r="AH62" s="480"/>
      <c r="AI62" s="480"/>
      <c r="AJ62" s="480"/>
      <c r="AK62" s="480"/>
      <c r="AL62" s="480"/>
      <c r="AM62" s="480"/>
      <c r="AN62" s="480"/>
      <c r="AO62" s="480"/>
      <c r="AP62" s="480"/>
      <c r="AQ62" s="480"/>
      <c r="AR62" s="480"/>
      <c r="AS62" s="480"/>
      <c r="AT62" s="480"/>
      <c r="AU62" s="480"/>
      <c r="AV62" s="480"/>
      <c r="AW62" s="481"/>
      <c r="AX62" s="482">
        <f t="shared" si="10"/>
        <v>0</v>
      </c>
      <c r="AY62" s="494" t="str">
        <f t="shared" si="18"/>
        <v/>
      </c>
      <c r="AZ62" s="484">
        <f t="shared" si="19"/>
        <v>0</v>
      </c>
    </row>
    <row r="63" spans="1:52" s="58" customFormat="1" ht="24.9" customHeight="1" x14ac:dyDescent="0.25">
      <c r="A63" s="424" t="s">
        <v>407</v>
      </c>
      <c r="B63" s="424" t="s">
        <v>110</v>
      </c>
      <c r="C63" s="424" t="s">
        <v>520</v>
      </c>
      <c r="D63" s="307" t="s">
        <v>361</v>
      </c>
      <c r="E63" s="232" t="s">
        <v>735</v>
      </c>
      <c r="F63" s="230" t="s">
        <v>478</v>
      </c>
      <c r="G63" s="309">
        <v>1.3</v>
      </c>
      <c r="H63" s="566" t="str">
        <f>VLOOKUP($F63,'Leistungswerte UHR Schulen'!$C$6:$F$39,3,FALSE)</f>
        <v>W6</v>
      </c>
      <c r="I63" s="567">
        <f>VLOOKUP(H63,Turnus!$D$9:$E$26,2,FALSE)</f>
        <v>226.35714285714283</v>
      </c>
      <c r="J63" s="130">
        <f t="shared" si="23"/>
        <v>294.26428571428568</v>
      </c>
      <c r="K63" s="131">
        <f>VLOOKUP($F63,'Leistungswerte UHR Schulen'!$C$6:$F$39,4,FALSE)</f>
        <v>0</v>
      </c>
      <c r="L63" s="492" t="str">
        <f t="shared" si="8"/>
        <v/>
      </c>
      <c r="M63" s="132">
        <f t="shared" si="24"/>
        <v>0</v>
      </c>
      <c r="N63" s="544">
        <f t="shared" si="9"/>
        <v>0</v>
      </c>
      <c r="O63" s="133">
        <f t="shared" si="25"/>
        <v>0</v>
      </c>
      <c r="P63" s="134">
        <f t="shared" si="17"/>
        <v>0</v>
      </c>
      <c r="Q63" s="57"/>
      <c r="R63" s="479"/>
      <c r="S63" s="480"/>
      <c r="T63" s="480"/>
      <c r="U63" s="480"/>
      <c r="V63" s="480"/>
      <c r="W63" s="480"/>
      <c r="X63" s="480"/>
      <c r="Y63" s="480"/>
      <c r="Z63" s="480"/>
      <c r="AA63" s="480"/>
      <c r="AB63" s="480"/>
      <c r="AC63" s="480"/>
      <c r="AD63" s="480"/>
      <c r="AE63" s="480"/>
      <c r="AF63" s="480"/>
      <c r="AG63" s="480"/>
      <c r="AH63" s="480"/>
      <c r="AI63" s="480"/>
      <c r="AJ63" s="480"/>
      <c r="AK63" s="480"/>
      <c r="AL63" s="480"/>
      <c r="AM63" s="480"/>
      <c r="AN63" s="480"/>
      <c r="AO63" s="480"/>
      <c r="AP63" s="480"/>
      <c r="AQ63" s="480"/>
      <c r="AR63" s="480"/>
      <c r="AS63" s="480"/>
      <c r="AT63" s="480"/>
      <c r="AU63" s="480"/>
      <c r="AV63" s="480"/>
      <c r="AW63" s="481"/>
      <c r="AX63" s="482">
        <f t="shared" si="10"/>
        <v>0</v>
      </c>
      <c r="AY63" s="494" t="str">
        <f t="shared" si="18"/>
        <v/>
      </c>
      <c r="AZ63" s="484">
        <f t="shared" si="19"/>
        <v>0</v>
      </c>
    </row>
    <row r="64" spans="1:52" s="58" customFormat="1" ht="24.9" customHeight="1" x14ac:dyDescent="0.25">
      <c r="A64" s="424" t="s">
        <v>407</v>
      </c>
      <c r="B64" s="424" t="s">
        <v>110</v>
      </c>
      <c r="C64" s="424"/>
      <c r="D64" s="307" t="s">
        <v>644</v>
      </c>
      <c r="E64" s="232" t="s">
        <v>735</v>
      </c>
      <c r="F64" s="230" t="s">
        <v>678</v>
      </c>
      <c r="G64" s="309">
        <v>17.899999999999999</v>
      </c>
      <c r="H64" s="566" t="str">
        <f>VLOOKUP($F64,'Leistungswerte UHR Schulen'!$C$6:$F$39,3,FALSE)</f>
        <v>W6</v>
      </c>
      <c r="I64" s="567">
        <f>VLOOKUP(H64,Turnus!$D$9:$E$26,2,FALSE)</f>
        <v>226.35714285714283</v>
      </c>
      <c r="J64" s="130">
        <f t="shared" si="23"/>
        <v>4051.7928571428565</v>
      </c>
      <c r="K64" s="131">
        <f>VLOOKUP($F64,'Leistungswerte UHR Schulen'!$C$6:$F$39,4,FALSE)</f>
        <v>0</v>
      </c>
      <c r="L64" s="492" t="str">
        <f t="shared" si="8"/>
        <v/>
      </c>
      <c r="M64" s="132">
        <f t="shared" si="24"/>
        <v>0</v>
      </c>
      <c r="N64" s="544">
        <f t="shared" si="9"/>
        <v>0</v>
      </c>
      <c r="O64" s="133">
        <f t="shared" si="25"/>
        <v>0</v>
      </c>
      <c r="P64" s="134">
        <f t="shared" si="17"/>
        <v>0</v>
      </c>
      <c r="Q64" s="57"/>
      <c r="R64" s="479"/>
      <c r="S64" s="480"/>
      <c r="T64" s="480"/>
      <c r="U64" s="480"/>
      <c r="V64" s="480"/>
      <c r="W64" s="480"/>
      <c r="X64" s="480"/>
      <c r="Y64" s="480"/>
      <c r="Z64" s="480"/>
      <c r="AA64" s="480"/>
      <c r="AB64" s="480"/>
      <c r="AC64" s="480"/>
      <c r="AD64" s="480"/>
      <c r="AE64" s="480"/>
      <c r="AF64" s="480"/>
      <c r="AG64" s="480"/>
      <c r="AH64" s="480"/>
      <c r="AI64" s="480"/>
      <c r="AJ64" s="480"/>
      <c r="AK64" s="480"/>
      <c r="AL64" s="480"/>
      <c r="AM64" s="480"/>
      <c r="AN64" s="480"/>
      <c r="AO64" s="480"/>
      <c r="AP64" s="480"/>
      <c r="AQ64" s="480"/>
      <c r="AR64" s="480"/>
      <c r="AS64" s="480"/>
      <c r="AT64" s="480"/>
      <c r="AU64" s="480"/>
      <c r="AV64" s="480"/>
      <c r="AW64" s="481"/>
      <c r="AX64" s="482">
        <f t="shared" si="10"/>
        <v>0</v>
      </c>
      <c r="AY64" s="494" t="str">
        <f t="shared" si="18"/>
        <v/>
      </c>
      <c r="AZ64" s="484">
        <f t="shared" si="19"/>
        <v>0</v>
      </c>
    </row>
    <row r="65" spans="1:52" s="58" customFormat="1" ht="24.9" customHeight="1" x14ac:dyDescent="0.25">
      <c r="A65" s="424" t="s">
        <v>407</v>
      </c>
      <c r="B65" s="424" t="s">
        <v>110</v>
      </c>
      <c r="C65" s="424" t="s">
        <v>521</v>
      </c>
      <c r="D65" s="307" t="s">
        <v>387</v>
      </c>
      <c r="E65" s="307" t="s">
        <v>167</v>
      </c>
      <c r="F65" s="230" t="s">
        <v>680</v>
      </c>
      <c r="G65" s="309">
        <v>24</v>
      </c>
      <c r="H65" s="566" t="str">
        <f>VLOOKUP($F65,'Leistungswerte UHR Schulen'!$C$6:$F$39,3,FALSE)</f>
        <v>W6</v>
      </c>
      <c r="I65" s="567">
        <f>VLOOKUP(H65,Turnus!$D$9:$E$26,2,FALSE)</f>
        <v>226.35714285714283</v>
      </c>
      <c r="J65" s="130">
        <f t="shared" si="23"/>
        <v>5432.5714285714275</v>
      </c>
      <c r="K65" s="131">
        <f>VLOOKUP($F65,'Leistungswerte UHR Schulen'!$C$6:$F$39,4,FALSE)</f>
        <v>0</v>
      </c>
      <c r="L65" s="492" t="str">
        <f t="shared" si="8"/>
        <v/>
      </c>
      <c r="M65" s="132">
        <f t="shared" si="24"/>
        <v>0</v>
      </c>
      <c r="N65" s="544">
        <f t="shared" si="9"/>
        <v>0</v>
      </c>
      <c r="O65" s="133">
        <f t="shared" si="25"/>
        <v>0</v>
      </c>
      <c r="P65" s="134">
        <f t="shared" si="17"/>
        <v>0</v>
      </c>
      <c r="Q65" s="57"/>
      <c r="R65" s="479"/>
      <c r="S65" s="480"/>
      <c r="T65" s="480"/>
      <c r="U65" s="480"/>
      <c r="V65" s="480"/>
      <c r="W65" s="480"/>
      <c r="X65" s="480"/>
      <c r="Y65" s="480"/>
      <c r="Z65" s="480"/>
      <c r="AA65" s="480"/>
      <c r="AB65" s="480"/>
      <c r="AC65" s="480"/>
      <c r="AD65" s="480"/>
      <c r="AE65" s="480"/>
      <c r="AF65" s="480"/>
      <c r="AG65" s="480"/>
      <c r="AH65" s="480"/>
      <c r="AI65" s="480"/>
      <c r="AJ65" s="480"/>
      <c r="AK65" s="480"/>
      <c r="AL65" s="480"/>
      <c r="AM65" s="480"/>
      <c r="AN65" s="480"/>
      <c r="AO65" s="480"/>
      <c r="AP65" s="480"/>
      <c r="AQ65" s="480"/>
      <c r="AR65" s="480"/>
      <c r="AS65" s="480"/>
      <c r="AT65" s="480"/>
      <c r="AU65" s="480"/>
      <c r="AV65" s="480"/>
      <c r="AW65" s="481"/>
      <c r="AX65" s="482">
        <f t="shared" si="10"/>
        <v>0</v>
      </c>
      <c r="AY65" s="494" t="str">
        <f t="shared" si="18"/>
        <v/>
      </c>
      <c r="AZ65" s="484">
        <f t="shared" si="19"/>
        <v>0</v>
      </c>
    </row>
    <row r="66" spans="1:52" s="58" customFormat="1" ht="24.9" customHeight="1" x14ac:dyDescent="0.25">
      <c r="A66" s="424" t="s">
        <v>407</v>
      </c>
      <c r="B66" s="424" t="s">
        <v>110</v>
      </c>
      <c r="C66" s="424" t="s">
        <v>521</v>
      </c>
      <c r="D66" s="307" t="s">
        <v>424</v>
      </c>
      <c r="E66" s="307" t="s">
        <v>167</v>
      </c>
      <c r="F66" s="230" t="s">
        <v>680</v>
      </c>
      <c r="G66" s="309">
        <v>1.3</v>
      </c>
      <c r="H66" s="566" t="str">
        <f>VLOOKUP($F66,'Leistungswerte UHR Schulen'!$C$6:$F$39,3,FALSE)</f>
        <v>W6</v>
      </c>
      <c r="I66" s="567">
        <f>VLOOKUP(H66,Turnus!$D$9:$E$26,2,FALSE)</f>
        <v>226.35714285714283</v>
      </c>
      <c r="J66" s="130">
        <f t="shared" si="23"/>
        <v>294.26428571428568</v>
      </c>
      <c r="K66" s="131">
        <f>VLOOKUP($F66,'Leistungswerte UHR Schulen'!$C$6:$F$39,4,FALSE)</f>
        <v>0</v>
      </c>
      <c r="L66" s="492" t="str">
        <f t="shared" si="8"/>
        <v/>
      </c>
      <c r="M66" s="132">
        <f t="shared" si="24"/>
        <v>0</v>
      </c>
      <c r="N66" s="544">
        <f t="shared" si="9"/>
        <v>0</v>
      </c>
      <c r="O66" s="133">
        <f t="shared" si="25"/>
        <v>0</v>
      </c>
      <c r="P66" s="134">
        <f t="shared" si="17"/>
        <v>0</v>
      </c>
      <c r="Q66" s="57"/>
      <c r="R66" s="479"/>
      <c r="S66" s="480"/>
      <c r="T66" s="480"/>
      <c r="U66" s="480"/>
      <c r="V66" s="480"/>
      <c r="W66" s="480"/>
      <c r="X66" s="480"/>
      <c r="Y66" s="480"/>
      <c r="Z66" s="480"/>
      <c r="AA66" s="480"/>
      <c r="AB66" s="480"/>
      <c r="AC66" s="480"/>
      <c r="AD66" s="480"/>
      <c r="AE66" s="480"/>
      <c r="AF66" s="480"/>
      <c r="AG66" s="480"/>
      <c r="AH66" s="480"/>
      <c r="AI66" s="480"/>
      <c r="AJ66" s="480"/>
      <c r="AK66" s="480"/>
      <c r="AL66" s="480"/>
      <c r="AM66" s="480"/>
      <c r="AN66" s="480"/>
      <c r="AO66" s="480"/>
      <c r="AP66" s="480"/>
      <c r="AQ66" s="480"/>
      <c r="AR66" s="480"/>
      <c r="AS66" s="480"/>
      <c r="AT66" s="480"/>
      <c r="AU66" s="480"/>
      <c r="AV66" s="480"/>
      <c r="AW66" s="481"/>
      <c r="AX66" s="482">
        <f t="shared" si="10"/>
        <v>0</v>
      </c>
      <c r="AY66" s="494" t="str">
        <f t="shared" si="18"/>
        <v/>
      </c>
      <c r="AZ66" s="484">
        <f t="shared" si="19"/>
        <v>0</v>
      </c>
    </row>
    <row r="67" spans="1:52" s="58" customFormat="1" ht="24.9" customHeight="1" x14ac:dyDescent="0.25">
      <c r="A67" s="424" t="s">
        <v>407</v>
      </c>
      <c r="B67" s="424" t="s">
        <v>110</v>
      </c>
      <c r="C67" s="424" t="s">
        <v>521</v>
      </c>
      <c r="D67" s="307" t="s">
        <v>425</v>
      </c>
      <c r="E67" s="232" t="s">
        <v>735</v>
      </c>
      <c r="F67" s="230" t="s">
        <v>681</v>
      </c>
      <c r="G67" s="309">
        <v>12.2</v>
      </c>
      <c r="H67" s="566" t="str">
        <f>VLOOKUP($F67,'Leistungswerte UHR Schulen'!$C$6:$F$39,3,FALSE)</f>
        <v>W6</v>
      </c>
      <c r="I67" s="567">
        <f>VLOOKUP(H67,Turnus!$D$9:$E$26,2,FALSE)</f>
        <v>226.35714285714283</v>
      </c>
      <c r="J67" s="130">
        <f t="shared" si="23"/>
        <v>2761.5571428571425</v>
      </c>
      <c r="K67" s="131">
        <f>VLOOKUP($F67,'Leistungswerte UHR Schulen'!$C$6:$F$39,4,FALSE)</f>
        <v>0</v>
      </c>
      <c r="L67" s="492" t="str">
        <f t="shared" si="8"/>
        <v/>
      </c>
      <c r="M67" s="132">
        <f t="shared" si="24"/>
        <v>0</v>
      </c>
      <c r="N67" s="544">
        <f t="shared" si="9"/>
        <v>0</v>
      </c>
      <c r="O67" s="133">
        <f t="shared" si="25"/>
        <v>0</v>
      </c>
      <c r="P67" s="134">
        <f t="shared" si="17"/>
        <v>0</v>
      </c>
      <c r="Q67" s="57"/>
      <c r="R67" s="479"/>
      <c r="S67" s="480"/>
      <c r="T67" s="480"/>
      <c r="U67" s="480"/>
      <c r="V67" s="480"/>
      <c r="W67" s="480"/>
      <c r="X67" s="480"/>
      <c r="Y67" s="480"/>
      <c r="Z67" s="480"/>
      <c r="AA67" s="480"/>
      <c r="AB67" s="480"/>
      <c r="AC67" s="480"/>
      <c r="AD67" s="480"/>
      <c r="AE67" s="480"/>
      <c r="AF67" s="480"/>
      <c r="AG67" s="480"/>
      <c r="AH67" s="480"/>
      <c r="AI67" s="480"/>
      <c r="AJ67" s="480"/>
      <c r="AK67" s="480"/>
      <c r="AL67" s="480"/>
      <c r="AM67" s="480"/>
      <c r="AN67" s="480"/>
      <c r="AO67" s="480"/>
      <c r="AP67" s="480"/>
      <c r="AQ67" s="480"/>
      <c r="AR67" s="480"/>
      <c r="AS67" s="480"/>
      <c r="AT67" s="480"/>
      <c r="AU67" s="480"/>
      <c r="AV67" s="480"/>
      <c r="AW67" s="481"/>
      <c r="AX67" s="482">
        <f t="shared" si="10"/>
        <v>0</v>
      </c>
      <c r="AY67" s="494" t="str">
        <f t="shared" si="18"/>
        <v/>
      </c>
      <c r="AZ67" s="484">
        <f t="shared" si="19"/>
        <v>0</v>
      </c>
    </row>
    <row r="68" spans="1:52" s="58" customFormat="1" ht="24.9" customHeight="1" x14ac:dyDescent="0.25">
      <c r="A68" s="424" t="s">
        <v>407</v>
      </c>
      <c r="B68" s="424" t="s">
        <v>110</v>
      </c>
      <c r="C68" s="424" t="s">
        <v>521</v>
      </c>
      <c r="D68" s="307" t="s">
        <v>362</v>
      </c>
      <c r="E68" s="232" t="s">
        <v>735</v>
      </c>
      <c r="F68" s="230" t="s">
        <v>478</v>
      </c>
      <c r="G68" s="309">
        <v>1.3</v>
      </c>
      <c r="H68" s="566" t="str">
        <f>VLOOKUP($F68,'Leistungswerte UHR Schulen'!$C$6:$F$39,3,FALSE)</f>
        <v>W6</v>
      </c>
      <c r="I68" s="567">
        <f>VLOOKUP(H68,Turnus!$D$9:$E$26,2,FALSE)</f>
        <v>226.35714285714283</v>
      </c>
      <c r="J68" s="130">
        <f t="shared" si="23"/>
        <v>294.26428571428568</v>
      </c>
      <c r="K68" s="131">
        <f>VLOOKUP($F68,'Leistungswerte UHR Schulen'!$C$6:$F$39,4,FALSE)</f>
        <v>0</v>
      </c>
      <c r="L68" s="492" t="str">
        <f t="shared" si="8"/>
        <v/>
      </c>
      <c r="M68" s="132">
        <f t="shared" si="24"/>
        <v>0</v>
      </c>
      <c r="N68" s="544">
        <f t="shared" si="9"/>
        <v>0</v>
      </c>
      <c r="O68" s="133">
        <f t="shared" si="25"/>
        <v>0</v>
      </c>
      <c r="P68" s="134">
        <f t="shared" si="17"/>
        <v>0</v>
      </c>
      <c r="Q68" s="57"/>
      <c r="R68" s="479"/>
      <c r="S68" s="480"/>
      <c r="T68" s="480"/>
      <c r="U68" s="480"/>
      <c r="V68" s="480"/>
      <c r="W68" s="480"/>
      <c r="X68" s="480"/>
      <c r="Y68" s="480"/>
      <c r="Z68" s="480"/>
      <c r="AA68" s="480"/>
      <c r="AB68" s="480"/>
      <c r="AC68" s="480"/>
      <c r="AD68" s="480"/>
      <c r="AE68" s="480"/>
      <c r="AF68" s="480"/>
      <c r="AG68" s="480"/>
      <c r="AH68" s="480"/>
      <c r="AI68" s="480"/>
      <c r="AJ68" s="480"/>
      <c r="AK68" s="480"/>
      <c r="AL68" s="480"/>
      <c r="AM68" s="480"/>
      <c r="AN68" s="480"/>
      <c r="AO68" s="480"/>
      <c r="AP68" s="480"/>
      <c r="AQ68" s="480"/>
      <c r="AR68" s="480"/>
      <c r="AS68" s="480"/>
      <c r="AT68" s="480"/>
      <c r="AU68" s="480"/>
      <c r="AV68" s="480"/>
      <c r="AW68" s="481"/>
      <c r="AX68" s="482">
        <f t="shared" si="10"/>
        <v>0</v>
      </c>
      <c r="AY68" s="494" t="str">
        <f t="shared" si="18"/>
        <v/>
      </c>
      <c r="AZ68" s="484">
        <f t="shared" si="19"/>
        <v>0</v>
      </c>
    </row>
    <row r="69" spans="1:52" s="58" customFormat="1" ht="24.9" customHeight="1" x14ac:dyDescent="0.25">
      <c r="A69" s="424" t="s">
        <v>407</v>
      </c>
      <c r="B69" s="424" t="s">
        <v>110</v>
      </c>
      <c r="C69" s="424" t="s">
        <v>522</v>
      </c>
      <c r="D69" s="307" t="s">
        <v>426</v>
      </c>
      <c r="E69" s="307" t="s">
        <v>167</v>
      </c>
      <c r="F69" s="230" t="s">
        <v>680</v>
      </c>
      <c r="G69" s="309">
        <v>24</v>
      </c>
      <c r="H69" s="566" t="str">
        <f>VLOOKUP($F69,'Leistungswerte UHR Schulen'!$C$6:$F$39,3,FALSE)</f>
        <v>W6</v>
      </c>
      <c r="I69" s="567">
        <f>VLOOKUP(H69,Turnus!$D$9:$E$26,2,FALSE)</f>
        <v>226.35714285714283</v>
      </c>
      <c r="J69" s="130">
        <f t="shared" si="23"/>
        <v>5432.5714285714275</v>
      </c>
      <c r="K69" s="131">
        <f>VLOOKUP($F69,'Leistungswerte UHR Schulen'!$C$6:$F$39,4,FALSE)</f>
        <v>0</v>
      </c>
      <c r="L69" s="492" t="str">
        <f t="shared" si="8"/>
        <v/>
      </c>
      <c r="M69" s="132">
        <f t="shared" si="24"/>
        <v>0</v>
      </c>
      <c r="N69" s="544">
        <f t="shared" si="9"/>
        <v>0</v>
      </c>
      <c r="O69" s="133">
        <f t="shared" si="25"/>
        <v>0</v>
      </c>
      <c r="P69" s="134">
        <f t="shared" si="17"/>
        <v>0</v>
      </c>
      <c r="Q69" s="57"/>
      <c r="R69" s="479"/>
      <c r="S69" s="480"/>
      <c r="T69" s="480"/>
      <c r="U69" s="480"/>
      <c r="V69" s="480"/>
      <c r="W69" s="480"/>
      <c r="X69" s="480"/>
      <c r="Y69" s="480"/>
      <c r="Z69" s="480"/>
      <c r="AA69" s="480"/>
      <c r="AB69" s="480"/>
      <c r="AC69" s="480"/>
      <c r="AD69" s="480"/>
      <c r="AE69" s="480"/>
      <c r="AF69" s="480"/>
      <c r="AG69" s="480"/>
      <c r="AH69" s="480"/>
      <c r="AI69" s="480"/>
      <c r="AJ69" s="480"/>
      <c r="AK69" s="480"/>
      <c r="AL69" s="480"/>
      <c r="AM69" s="480"/>
      <c r="AN69" s="480"/>
      <c r="AO69" s="480"/>
      <c r="AP69" s="480"/>
      <c r="AQ69" s="480"/>
      <c r="AR69" s="480"/>
      <c r="AS69" s="480"/>
      <c r="AT69" s="480"/>
      <c r="AU69" s="480"/>
      <c r="AV69" s="480"/>
      <c r="AW69" s="481"/>
      <c r="AX69" s="482">
        <f t="shared" si="10"/>
        <v>0</v>
      </c>
      <c r="AY69" s="494" t="str">
        <f t="shared" si="18"/>
        <v/>
      </c>
      <c r="AZ69" s="484">
        <f t="shared" si="19"/>
        <v>0</v>
      </c>
    </row>
    <row r="70" spans="1:52" s="58" customFormat="1" ht="24.9" customHeight="1" x14ac:dyDescent="0.25">
      <c r="A70" s="424" t="s">
        <v>407</v>
      </c>
      <c r="B70" s="424" t="s">
        <v>110</v>
      </c>
      <c r="C70" s="424" t="s">
        <v>522</v>
      </c>
      <c r="D70" s="307" t="s">
        <v>427</v>
      </c>
      <c r="E70" s="307" t="s">
        <v>167</v>
      </c>
      <c r="F70" s="230" t="s">
        <v>680</v>
      </c>
      <c r="G70" s="309">
        <v>1.3</v>
      </c>
      <c r="H70" s="566" t="str">
        <f>VLOOKUP($F70,'Leistungswerte UHR Schulen'!$C$6:$F$39,3,FALSE)</f>
        <v>W6</v>
      </c>
      <c r="I70" s="567">
        <f>VLOOKUP(H70,Turnus!$D$9:$E$26,2,FALSE)</f>
        <v>226.35714285714283</v>
      </c>
      <c r="J70" s="130">
        <f t="shared" si="23"/>
        <v>294.26428571428568</v>
      </c>
      <c r="K70" s="131">
        <f>VLOOKUP($F70,'Leistungswerte UHR Schulen'!$C$6:$F$39,4,FALSE)</f>
        <v>0</v>
      </c>
      <c r="L70" s="492" t="str">
        <f t="shared" si="8"/>
        <v/>
      </c>
      <c r="M70" s="132">
        <f t="shared" si="24"/>
        <v>0</v>
      </c>
      <c r="N70" s="544">
        <f t="shared" si="9"/>
        <v>0</v>
      </c>
      <c r="O70" s="133">
        <f t="shared" si="25"/>
        <v>0</v>
      </c>
      <c r="P70" s="134">
        <f t="shared" si="17"/>
        <v>0</v>
      </c>
      <c r="Q70" s="57"/>
      <c r="R70" s="479"/>
      <c r="S70" s="480"/>
      <c r="T70" s="480"/>
      <c r="U70" s="480"/>
      <c r="V70" s="480"/>
      <c r="W70" s="480"/>
      <c r="X70" s="480"/>
      <c r="Y70" s="480"/>
      <c r="Z70" s="480"/>
      <c r="AA70" s="480"/>
      <c r="AB70" s="480"/>
      <c r="AC70" s="480"/>
      <c r="AD70" s="480"/>
      <c r="AE70" s="480"/>
      <c r="AF70" s="480"/>
      <c r="AG70" s="480"/>
      <c r="AH70" s="480"/>
      <c r="AI70" s="480"/>
      <c r="AJ70" s="480"/>
      <c r="AK70" s="480"/>
      <c r="AL70" s="480"/>
      <c r="AM70" s="480"/>
      <c r="AN70" s="480"/>
      <c r="AO70" s="480"/>
      <c r="AP70" s="480"/>
      <c r="AQ70" s="480"/>
      <c r="AR70" s="480"/>
      <c r="AS70" s="480"/>
      <c r="AT70" s="480"/>
      <c r="AU70" s="480"/>
      <c r="AV70" s="480"/>
      <c r="AW70" s="481"/>
      <c r="AX70" s="482">
        <f t="shared" si="10"/>
        <v>0</v>
      </c>
      <c r="AY70" s="494" t="str">
        <f t="shared" si="18"/>
        <v/>
      </c>
      <c r="AZ70" s="484">
        <f t="shared" si="19"/>
        <v>0</v>
      </c>
    </row>
    <row r="71" spans="1:52" s="58" customFormat="1" ht="24.9" customHeight="1" x14ac:dyDescent="0.25">
      <c r="A71" s="424" t="s">
        <v>407</v>
      </c>
      <c r="B71" s="424" t="s">
        <v>110</v>
      </c>
      <c r="C71" s="424" t="s">
        <v>522</v>
      </c>
      <c r="D71" s="307" t="s">
        <v>428</v>
      </c>
      <c r="E71" s="232" t="s">
        <v>735</v>
      </c>
      <c r="F71" s="230" t="s">
        <v>681</v>
      </c>
      <c r="G71" s="309">
        <v>12.2</v>
      </c>
      <c r="H71" s="566" t="str">
        <f>VLOOKUP($F71,'Leistungswerte UHR Schulen'!$C$6:$F$39,3,FALSE)</f>
        <v>W6</v>
      </c>
      <c r="I71" s="567">
        <f>VLOOKUP(H71,Turnus!$D$9:$E$26,2,FALSE)</f>
        <v>226.35714285714283</v>
      </c>
      <c r="J71" s="130">
        <f t="shared" si="23"/>
        <v>2761.5571428571425</v>
      </c>
      <c r="K71" s="131">
        <f>VLOOKUP($F71,'Leistungswerte UHR Schulen'!$C$6:$F$39,4,FALSE)</f>
        <v>0</v>
      </c>
      <c r="L71" s="492" t="str">
        <f t="shared" si="8"/>
        <v/>
      </c>
      <c r="M71" s="132">
        <f t="shared" si="24"/>
        <v>0</v>
      </c>
      <c r="N71" s="544">
        <f t="shared" si="9"/>
        <v>0</v>
      </c>
      <c r="O71" s="133">
        <f t="shared" si="25"/>
        <v>0</v>
      </c>
      <c r="P71" s="134">
        <f t="shared" si="17"/>
        <v>0</v>
      </c>
      <c r="Q71" s="57"/>
      <c r="R71" s="479"/>
      <c r="S71" s="480"/>
      <c r="T71" s="480"/>
      <c r="U71" s="480"/>
      <c r="V71" s="480"/>
      <c r="W71" s="480"/>
      <c r="X71" s="480"/>
      <c r="Y71" s="480"/>
      <c r="Z71" s="480"/>
      <c r="AA71" s="480"/>
      <c r="AB71" s="480"/>
      <c r="AC71" s="480"/>
      <c r="AD71" s="480"/>
      <c r="AE71" s="480"/>
      <c r="AF71" s="480"/>
      <c r="AG71" s="480"/>
      <c r="AH71" s="480"/>
      <c r="AI71" s="480"/>
      <c r="AJ71" s="480"/>
      <c r="AK71" s="480"/>
      <c r="AL71" s="480"/>
      <c r="AM71" s="480"/>
      <c r="AN71" s="480"/>
      <c r="AO71" s="480"/>
      <c r="AP71" s="480"/>
      <c r="AQ71" s="480"/>
      <c r="AR71" s="480"/>
      <c r="AS71" s="480"/>
      <c r="AT71" s="480"/>
      <c r="AU71" s="480"/>
      <c r="AV71" s="480"/>
      <c r="AW71" s="481"/>
      <c r="AX71" s="482">
        <f t="shared" si="10"/>
        <v>0</v>
      </c>
      <c r="AY71" s="494" t="str">
        <f t="shared" si="18"/>
        <v/>
      </c>
      <c r="AZ71" s="484">
        <f t="shared" si="19"/>
        <v>0</v>
      </c>
    </row>
    <row r="72" spans="1:52" s="58" customFormat="1" ht="24.9" customHeight="1" x14ac:dyDescent="0.25">
      <c r="A72" s="424" t="s">
        <v>407</v>
      </c>
      <c r="B72" s="424" t="s">
        <v>110</v>
      </c>
      <c r="C72" s="424" t="s">
        <v>522</v>
      </c>
      <c r="D72" s="307" t="s">
        <v>363</v>
      </c>
      <c r="E72" s="232" t="s">
        <v>735</v>
      </c>
      <c r="F72" s="230" t="s">
        <v>478</v>
      </c>
      <c r="G72" s="309">
        <v>1.3</v>
      </c>
      <c r="H72" s="566" t="str">
        <f>VLOOKUP($F72,'Leistungswerte UHR Schulen'!$C$6:$F$39,3,FALSE)</f>
        <v>W6</v>
      </c>
      <c r="I72" s="567">
        <f>VLOOKUP(H72,Turnus!$D$9:$E$26,2,FALSE)</f>
        <v>226.35714285714283</v>
      </c>
      <c r="J72" s="130">
        <f t="shared" si="23"/>
        <v>294.26428571428568</v>
      </c>
      <c r="K72" s="131">
        <f>VLOOKUP($F72,'Leistungswerte UHR Schulen'!$C$6:$F$39,4,FALSE)</f>
        <v>0</v>
      </c>
      <c r="L72" s="492" t="str">
        <f t="shared" si="8"/>
        <v/>
      </c>
      <c r="M72" s="132">
        <f t="shared" si="24"/>
        <v>0</v>
      </c>
      <c r="N72" s="544">
        <f t="shared" si="9"/>
        <v>0</v>
      </c>
      <c r="O72" s="133">
        <f t="shared" si="25"/>
        <v>0</v>
      </c>
      <c r="P72" s="134">
        <f t="shared" ref="P72:P87" si="27">+M72*N72</f>
        <v>0</v>
      </c>
      <c r="Q72" s="57"/>
      <c r="R72" s="479"/>
      <c r="S72" s="480"/>
      <c r="T72" s="480"/>
      <c r="U72" s="480"/>
      <c r="V72" s="480"/>
      <c r="W72" s="480"/>
      <c r="X72" s="480"/>
      <c r="Y72" s="480"/>
      <c r="Z72" s="480"/>
      <c r="AA72" s="480"/>
      <c r="AB72" s="480"/>
      <c r="AC72" s="480"/>
      <c r="AD72" s="480"/>
      <c r="AE72" s="480"/>
      <c r="AF72" s="480"/>
      <c r="AG72" s="480"/>
      <c r="AH72" s="480"/>
      <c r="AI72" s="480"/>
      <c r="AJ72" s="480"/>
      <c r="AK72" s="480"/>
      <c r="AL72" s="480"/>
      <c r="AM72" s="480"/>
      <c r="AN72" s="480"/>
      <c r="AO72" s="480"/>
      <c r="AP72" s="480"/>
      <c r="AQ72" s="480"/>
      <c r="AR72" s="480"/>
      <c r="AS72" s="480"/>
      <c r="AT72" s="480"/>
      <c r="AU72" s="480"/>
      <c r="AV72" s="480"/>
      <c r="AW72" s="481"/>
      <c r="AX72" s="482">
        <f t="shared" si="10"/>
        <v>0</v>
      </c>
      <c r="AY72" s="494" t="str">
        <f t="shared" ref="AY72:AY103" si="28">IFERROR(L72*AX72,"")</f>
        <v/>
      </c>
      <c r="AZ72" s="484">
        <f t="shared" ref="AZ72:AZ103" si="29">AX72*O72</f>
        <v>0</v>
      </c>
    </row>
    <row r="73" spans="1:52" s="58" customFormat="1" ht="24.9" customHeight="1" x14ac:dyDescent="0.25">
      <c r="A73" s="424" t="s">
        <v>407</v>
      </c>
      <c r="B73" s="424" t="s">
        <v>110</v>
      </c>
      <c r="C73" s="424"/>
      <c r="D73" s="307" t="s">
        <v>644</v>
      </c>
      <c r="E73" s="232" t="s">
        <v>735</v>
      </c>
      <c r="F73" s="230" t="s">
        <v>678</v>
      </c>
      <c r="G73" s="309">
        <v>17.899999999999999</v>
      </c>
      <c r="H73" s="566" t="str">
        <f>VLOOKUP($F73,'Leistungswerte UHR Schulen'!$C$6:$F$39,3,FALSE)</f>
        <v>W6</v>
      </c>
      <c r="I73" s="567">
        <f>VLOOKUP(H73,Turnus!$D$9:$E$26,2,FALSE)</f>
        <v>226.35714285714283</v>
      </c>
      <c r="J73" s="130">
        <f t="shared" si="23"/>
        <v>4051.7928571428565</v>
      </c>
      <c r="K73" s="131">
        <f>VLOOKUP($F73,'Leistungswerte UHR Schulen'!$C$6:$F$39,4,FALSE)</f>
        <v>0</v>
      </c>
      <c r="L73" s="492" t="str">
        <f t="shared" si="8"/>
        <v/>
      </c>
      <c r="M73" s="132">
        <f t="shared" si="24"/>
        <v>0</v>
      </c>
      <c r="N73" s="544">
        <f t="shared" si="9"/>
        <v>0</v>
      </c>
      <c r="O73" s="133">
        <f t="shared" si="25"/>
        <v>0</v>
      </c>
      <c r="P73" s="134">
        <f t="shared" si="27"/>
        <v>0</v>
      </c>
      <c r="Q73" s="57"/>
      <c r="R73" s="479"/>
      <c r="S73" s="480"/>
      <c r="T73" s="480"/>
      <c r="U73" s="480"/>
      <c r="V73" s="480"/>
      <c r="W73" s="480"/>
      <c r="X73" s="480"/>
      <c r="Y73" s="480"/>
      <c r="Z73" s="480"/>
      <c r="AA73" s="480"/>
      <c r="AB73" s="480"/>
      <c r="AC73" s="480"/>
      <c r="AD73" s="480"/>
      <c r="AE73" s="480"/>
      <c r="AF73" s="480"/>
      <c r="AG73" s="480"/>
      <c r="AH73" s="480"/>
      <c r="AI73" s="480"/>
      <c r="AJ73" s="480"/>
      <c r="AK73" s="480"/>
      <c r="AL73" s="480"/>
      <c r="AM73" s="480"/>
      <c r="AN73" s="480"/>
      <c r="AO73" s="480"/>
      <c r="AP73" s="480"/>
      <c r="AQ73" s="480"/>
      <c r="AR73" s="480"/>
      <c r="AS73" s="480"/>
      <c r="AT73" s="480"/>
      <c r="AU73" s="480"/>
      <c r="AV73" s="480"/>
      <c r="AW73" s="481"/>
      <c r="AX73" s="482">
        <f t="shared" si="10"/>
        <v>0</v>
      </c>
      <c r="AY73" s="494" t="str">
        <f t="shared" si="28"/>
        <v/>
      </c>
      <c r="AZ73" s="484">
        <f t="shared" si="29"/>
        <v>0</v>
      </c>
    </row>
    <row r="74" spans="1:52" s="58" customFormat="1" ht="24.9" customHeight="1" x14ac:dyDescent="0.25">
      <c r="A74" s="424" t="s">
        <v>407</v>
      </c>
      <c r="B74" s="424" t="s">
        <v>110</v>
      </c>
      <c r="C74" s="424" t="s">
        <v>523</v>
      </c>
      <c r="D74" s="307" t="s">
        <v>429</v>
      </c>
      <c r="E74" s="307" t="s">
        <v>167</v>
      </c>
      <c r="F74" s="230" t="s">
        <v>680</v>
      </c>
      <c r="G74" s="309">
        <v>24</v>
      </c>
      <c r="H74" s="566" t="str">
        <f>VLOOKUP($F74,'Leistungswerte UHR Schulen'!$C$6:$F$39,3,FALSE)</f>
        <v>W6</v>
      </c>
      <c r="I74" s="567">
        <f>VLOOKUP(H74,Turnus!$D$9:$E$26,2,FALSE)</f>
        <v>226.35714285714283</v>
      </c>
      <c r="J74" s="130">
        <f t="shared" si="23"/>
        <v>5432.5714285714275</v>
      </c>
      <c r="K74" s="131">
        <f>VLOOKUP($F74,'Leistungswerte UHR Schulen'!$C$6:$F$39,4,FALSE)</f>
        <v>0</v>
      </c>
      <c r="L74" s="492" t="str">
        <f t="shared" ref="L74:L134" si="30">IFERROR(G74/K74,"")</f>
        <v/>
      </c>
      <c r="M74" s="132">
        <f t="shared" si="24"/>
        <v>0</v>
      </c>
      <c r="N74" s="544">
        <f t="shared" si="9"/>
        <v>0</v>
      </c>
      <c r="O74" s="133">
        <f t="shared" si="25"/>
        <v>0</v>
      </c>
      <c r="P74" s="134">
        <f t="shared" si="27"/>
        <v>0</v>
      </c>
      <c r="Q74" s="57"/>
      <c r="R74" s="479"/>
      <c r="S74" s="480"/>
      <c r="T74" s="480"/>
      <c r="U74" s="480"/>
      <c r="V74" s="480"/>
      <c r="W74" s="480"/>
      <c r="X74" s="480"/>
      <c r="Y74" s="480"/>
      <c r="Z74" s="480"/>
      <c r="AA74" s="480"/>
      <c r="AB74" s="480"/>
      <c r="AC74" s="480"/>
      <c r="AD74" s="480"/>
      <c r="AE74" s="480"/>
      <c r="AF74" s="480"/>
      <c r="AG74" s="480"/>
      <c r="AH74" s="480"/>
      <c r="AI74" s="480"/>
      <c r="AJ74" s="480"/>
      <c r="AK74" s="480"/>
      <c r="AL74" s="480"/>
      <c r="AM74" s="480"/>
      <c r="AN74" s="480"/>
      <c r="AO74" s="480"/>
      <c r="AP74" s="480"/>
      <c r="AQ74" s="480"/>
      <c r="AR74" s="480"/>
      <c r="AS74" s="480"/>
      <c r="AT74" s="480"/>
      <c r="AU74" s="480"/>
      <c r="AV74" s="480"/>
      <c r="AW74" s="481"/>
      <c r="AX74" s="482">
        <f t="shared" ref="AX74:AX134" si="31">SUM(S74:AW74)</f>
        <v>0</v>
      </c>
      <c r="AY74" s="494" t="str">
        <f t="shared" si="28"/>
        <v/>
      </c>
      <c r="AZ74" s="484">
        <f t="shared" si="29"/>
        <v>0</v>
      </c>
    </row>
    <row r="75" spans="1:52" s="58" customFormat="1" ht="24.9" customHeight="1" x14ac:dyDescent="0.25">
      <c r="A75" s="424" t="s">
        <v>407</v>
      </c>
      <c r="B75" s="424" t="s">
        <v>110</v>
      </c>
      <c r="C75" s="424" t="s">
        <v>523</v>
      </c>
      <c r="D75" s="307" t="s">
        <v>430</v>
      </c>
      <c r="E75" s="307" t="s">
        <v>167</v>
      </c>
      <c r="F75" s="230" t="s">
        <v>680</v>
      </c>
      <c r="G75" s="309">
        <v>1.3</v>
      </c>
      <c r="H75" s="566" t="str">
        <f>VLOOKUP($F75,'Leistungswerte UHR Schulen'!$C$6:$F$39,3,FALSE)</f>
        <v>W6</v>
      </c>
      <c r="I75" s="567">
        <f>VLOOKUP(H75,Turnus!$D$9:$E$26,2,FALSE)</f>
        <v>226.35714285714283</v>
      </c>
      <c r="J75" s="130">
        <f t="shared" si="23"/>
        <v>294.26428571428568</v>
      </c>
      <c r="K75" s="131">
        <f>VLOOKUP($F75,'Leistungswerte UHR Schulen'!$C$6:$F$39,4,FALSE)</f>
        <v>0</v>
      </c>
      <c r="L75" s="492" t="str">
        <f t="shared" si="30"/>
        <v/>
      </c>
      <c r="M75" s="132">
        <f t="shared" si="24"/>
        <v>0</v>
      </c>
      <c r="N75" s="544">
        <f t="shared" si="9"/>
        <v>0</v>
      </c>
      <c r="O75" s="133">
        <f t="shared" si="25"/>
        <v>0</v>
      </c>
      <c r="P75" s="134">
        <f t="shared" si="27"/>
        <v>0</v>
      </c>
      <c r="Q75" s="57"/>
      <c r="R75" s="479"/>
      <c r="S75" s="480"/>
      <c r="T75" s="480"/>
      <c r="U75" s="480"/>
      <c r="V75" s="480"/>
      <c r="W75" s="480"/>
      <c r="X75" s="480"/>
      <c r="Y75" s="480"/>
      <c r="Z75" s="480"/>
      <c r="AA75" s="480"/>
      <c r="AB75" s="480"/>
      <c r="AC75" s="480"/>
      <c r="AD75" s="480"/>
      <c r="AE75" s="480"/>
      <c r="AF75" s="480"/>
      <c r="AG75" s="480"/>
      <c r="AH75" s="480"/>
      <c r="AI75" s="480"/>
      <c r="AJ75" s="480"/>
      <c r="AK75" s="480"/>
      <c r="AL75" s="480"/>
      <c r="AM75" s="480"/>
      <c r="AN75" s="480"/>
      <c r="AO75" s="480"/>
      <c r="AP75" s="480"/>
      <c r="AQ75" s="480"/>
      <c r="AR75" s="480"/>
      <c r="AS75" s="480"/>
      <c r="AT75" s="480"/>
      <c r="AU75" s="480"/>
      <c r="AV75" s="480"/>
      <c r="AW75" s="481"/>
      <c r="AX75" s="482">
        <f t="shared" si="31"/>
        <v>0</v>
      </c>
      <c r="AY75" s="494" t="str">
        <f t="shared" si="28"/>
        <v/>
      </c>
      <c r="AZ75" s="484">
        <f t="shared" si="29"/>
        <v>0</v>
      </c>
    </row>
    <row r="76" spans="1:52" s="58" customFormat="1" ht="24.9" customHeight="1" x14ac:dyDescent="0.25">
      <c r="A76" s="424" t="s">
        <v>407</v>
      </c>
      <c r="B76" s="424" t="s">
        <v>110</v>
      </c>
      <c r="C76" s="424" t="s">
        <v>523</v>
      </c>
      <c r="D76" s="307" t="s">
        <v>431</v>
      </c>
      <c r="E76" s="232" t="s">
        <v>735</v>
      </c>
      <c r="F76" s="230" t="s">
        <v>681</v>
      </c>
      <c r="G76" s="309">
        <v>12.2</v>
      </c>
      <c r="H76" s="566" t="str">
        <f>VLOOKUP($F76,'Leistungswerte UHR Schulen'!$C$6:$F$39,3,FALSE)</f>
        <v>W6</v>
      </c>
      <c r="I76" s="567">
        <f>VLOOKUP(H76,Turnus!$D$9:$E$26,2,FALSE)</f>
        <v>226.35714285714283</v>
      </c>
      <c r="J76" s="130">
        <f t="shared" si="23"/>
        <v>2761.5571428571425</v>
      </c>
      <c r="K76" s="131">
        <f>VLOOKUP($F76,'Leistungswerte UHR Schulen'!$C$6:$F$39,4,FALSE)</f>
        <v>0</v>
      </c>
      <c r="L76" s="492" t="str">
        <f t="shared" si="30"/>
        <v/>
      </c>
      <c r="M76" s="132">
        <f t="shared" si="24"/>
        <v>0</v>
      </c>
      <c r="N76" s="544">
        <f t="shared" si="9"/>
        <v>0</v>
      </c>
      <c r="O76" s="133">
        <f t="shared" si="25"/>
        <v>0</v>
      </c>
      <c r="P76" s="134">
        <f t="shared" si="27"/>
        <v>0</v>
      </c>
      <c r="Q76" s="57"/>
      <c r="R76" s="479"/>
      <c r="S76" s="480"/>
      <c r="T76" s="480"/>
      <c r="U76" s="480"/>
      <c r="V76" s="480"/>
      <c r="W76" s="480"/>
      <c r="X76" s="480"/>
      <c r="Y76" s="480"/>
      <c r="Z76" s="480"/>
      <c r="AA76" s="480"/>
      <c r="AB76" s="480"/>
      <c r="AC76" s="480"/>
      <c r="AD76" s="480"/>
      <c r="AE76" s="480"/>
      <c r="AF76" s="480"/>
      <c r="AG76" s="480"/>
      <c r="AH76" s="480"/>
      <c r="AI76" s="480"/>
      <c r="AJ76" s="480"/>
      <c r="AK76" s="480"/>
      <c r="AL76" s="480"/>
      <c r="AM76" s="480"/>
      <c r="AN76" s="480"/>
      <c r="AO76" s="480"/>
      <c r="AP76" s="480"/>
      <c r="AQ76" s="480"/>
      <c r="AR76" s="480"/>
      <c r="AS76" s="480"/>
      <c r="AT76" s="480"/>
      <c r="AU76" s="480"/>
      <c r="AV76" s="480"/>
      <c r="AW76" s="481"/>
      <c r="AX76" s="482">
        <f t="shared" si="31"/>
        <v>0</v>
      </c>
      <c r="AY76" s="494" t="str">
        <f t="shared" si="28"/>
        <v/>
      </c>
      <c r="AZ76" s="484">
        <f t="shared" si="29"/>
        <v>0</v>
      </c>
    </row>
    <row r="77" spans="1:52" s="58" customFormat="1" ht="24.9" customHeight="1" x14ac:dyDescent="0.25">
      <c r="A77" s="424" t="s">
        <v>407</v>
      </c>
      <c r="B77" s="424" t="s">
        <v>110</v>
      </c>
      <c r="C77" s="424" t="s">
        <v>523</v>
      </c>
      <c r="D77" s="307" t="s">
        <v>364</v>
      </c>
      <c r="E77" s="232" t="s">
        <v>735</v>
      </c>
      <c r="F77" s="230" t="s">
        <v>478</v>
      </c>
      <c r="G77" s="309">
        <v>1.3</v>
      </c>
      <c r="H77" s="566" t="str">
        <f>VLOOKUP($F77,'Leistungswerte UHR Schulen'!$C$6:$F$39,3,FALSE)</f>
        <v>W6</v>
      </c>
      <c r="I77" s="567">
        <f>VLOOKUP(H77,Turnus!$D$9:$E$26,2,FALSE)</f>
        <v>226.35714285714283</v>
      </c>
      <c r="J77" s="130">
        <f t="shared" si="23"/>
        <v>294.26428571428568</v>
      </c>
      <c r="K77" s="131">
        <f>VLOOKUP($F77,'Leistungswerte UHR Schulen'!$C$6:$F$39,4,FALSE)</f>
        <v>0</v>
      </c>
      <c r="L77" s="492" t="str">
        <f t="shared" si="30"/>
        <v/>
      </c>
      <c r="M77" s="132">
        <f t="shared" si="24"/>
        <v>0</v>
      </c>
      <c r="N77" s="544">
        <f t="shared" si="9"/>
        <v>0</v>
      </c>
      <c r="O77" s="133">
        <f t="shared" si="25"/>
        <v>0</v>
      </c>
      <c r="P77" s="134">
        <f t="shared" si="27"/>
        <v>0</v>
      </c>
      <c r="Q77" s="57"/>
      <c r="R77" s="479"/>
      <c r="S77" s="480"/>
      <c r="T77" s="480"/>
      <c r="U77" s="480"/>
      <c r="V77" s="480"/>
      <c r="W77" s="480"/>
      <c r="X77" s="480"/>
      <c r="Y77" s="480"/>
      <c r="Z77" s="480"/>
      <c r="AA77" s="480"/>
      <c r="AB77" s="480"/>
      <c r="AC77" s="480"/>
      <c r="AD77" s="480"/>
      <c r="AE77" s="480"/>
      <c r="AF77" s="480"/>
      <c r="AG77" s="480"/>
      <c r="AH77" s="480"/>
      <c r="AI77" s="480"/>
      <c r="AJ77" s="480"/>
      <c r="AK77" s="480"/>
      <c r="AL77" s="480"/>
      <c r="AM77" s="480"/>
      <c r="AN77" s="480"/>
      <c r="AO77" s="480"/>
      <c r="AP77" s="480"/>
      <c r="AQ77" s="480"/>
      <c r="AR77" s="480"/>
      <c r="AS77" s="480"/>
      <c r="AT77" s="480"/>
      <c r="AU77" s="480"/>
      <c r="AV77" s="480"/>
      <c r="AW77" s="481"/>
      <c r="AX77" s="482">
        <f t="shared" si="31"/>
        <v>0</v>
      </c>
      <c r="AY77" s="494" t="str">
        <f t="shared" si="28"/>
        <v/>
      </c>
      <c r="AZ77" s="484">
        <f t="shared" si="29"/>
        <v>0</v>
      </c>
    </row>
    <row r="78" spans="1:52" s="58" customFormat="1" ht="24.9" customHeight="1" x14ac:dyDescent="0.25">
      <c r="A78" s="424" t="s">
        <v>407</v>
      </c>
      <c r="B78" s="424" t="s">
        <v>110</v>
      </c>
      <c r="C78" s="424" t="s">
        <v>432</v>
      </c>
      <c r="D78" s="307" t="s">
        <v>658</v>
      </c>
      <c r="E78" s="307" t="s">
        <v>167</v>
      </c>
      <c r="F78" s="230" t="s">
        <v>675</v>
      </c>
      <c r="G78" s="309">
        <v>41.6</v>
      </c>
      <c r="H78" s="100" t="str">
        <f>VLOOKUP($F78,'Leistungswerte UHR Schulen'!$C$6:$F$39,3,FALSE)</f>
        <v>W3</v>
      </c>
      <c r="I78" s="331">
        <f>VLOOKUP(H78,Turnus!$D$9:$E$26,2,FALSE)</f>
        <v>114.53571428571426</v>
      </c>
      <c r="J78" s="130">
        <f t="shared" si="23"/>
        <v>4764.6857142857134</v>
      </c>
      <c r="K78" s="131">
        <f>VLOOKUP($F78,'Leistungswerte UHR Schulen'!$C$6:$F$39,4,FALSE)</f>
        <v>0</v>
      </c>
      <c r="L78" s="492" t="str">
        <f t="shared" si="30"/>
        <v/>
      </c>
      <c r="M78" s="132">
        <f t="shared" si="24"/>
        <v>0</v>
      </c>
      <c r="N78" s="544">
        <f t="shared" si="9"/>
        <v>0</v>
      </c>
      <c r="O78" s="133">
        <f t="shared" si="25"/>
        <v>0</v>
      </c>
      <c r="P78" s="134">
        <f t="shared" si="27"/>
        <v>0</v>
      </c>
      <c r="Q78" s="57"/>
      <c r="R78" s="479"/>
      <c r="S78" s="480"/>
      <c r="T78" s="480"/>
      <c r="U78" s="480"/>
      <c r="V78" s="480"/>
      <c r="W78" s="480"/>
      <c r="X78" s="480"/>
      <c r="Y78" s="480"/>
      <c r="Z78" s="480"/>
      <c r="AA78" s="480"/>
      <c r="AB78" s="480"/>
      <c r="AC78" s="480"/>
      <c r="AD78" s="480"/>
      <c r="AE78" s="480"/>
      <c r="AF78" s="480"/>
      <c r="AG78" s="480"/>
      <c r="AH78" s="480"/>
      <c r="AI78" s="480"/>
      <c r="AJ78" s="480"/>
      <c r="AK78" s="480"/>
      <c r="AL78" s="480"/>
      <c r="AM78" s="480"/>
      <c r="AN78" s="480"/>
      <c r="AO78" s="480"/>
      <c r="AP78" s="480"/>
      <c r="AQ78" s="480"/>
      <c r="AR78" s="480"/>
      <c r="AS78" s="480"/>
      <c r="AT78" s="480"/>
      <c r="AU78" s="480"/>
      <c r="AV78" s="480"/>
      <c r="AW78" s="481"/>
      <c r="AX78" s="482">
        <f t="shared" si="31"/>
        <v>0</v>
      </c>
      <c r="AY78" s="494" t="str">
        <f t="shared" si="28"/>
        <v/>
      </c>
      <c r="AZ78" s="484">
        <f t="shared" si="29"/>
        <v>0</v>
      </c>
    </row>
    <row r="79" spans="1:52" s="58" customFormat="1" ht="24.9" customHeight="1" x14ac:dyDescent="0.25">
      <c r="A79" s="424" t="s">
        <v>407</v>
      </c>
      <c r="B79" s="424" t="s">
        <v>110</v>
      </c>
      <c r="C79" s="424" t="s">
        <v>528</v>
      </c>
      <c r="D79" s="307" t="s">
        <v>257</v>
      </c>
      <c r="E79" s="232" t="s">
        <v>735</v>
      </c>
      <c r="F79" s="417" t="s">
        <v>476</v>
      </c>
      <c r="G79" s="130">
        <v>7.9</v>
      </c>
      <c r="H79" s="100" t="str">
        <f>VLOOKUP($F79,'Leistungswerte UHR Schulen'!$C$6:$F$39,3,FALSE)</f>
        <v>W5</v>
      </c>
      <c r="I79" s="331">
        <f>VLOOKUP(H79,Turnus!$D$9:$E$26,2,FALSE)</f>
        <v>188.46428571428572</v>
      </c>
      <c r="J79" s="130">
        <f t="shared" si="23"/>
        <v>1488.8678571428572</v>
      </c>
      <c r="K79" s="131">
        <f>VLOOKUP($F79,'Leistungswerte UHR Schulen'!$C$6:$F$39,4,FALSE)</f>
        <v>0</v>
      </c>
      <c r="L79" s="492" t="str">
        <f t="shared" si="30"/>
        <v/>
      </c>
      <c r="M79" s="132">
        <f t="shared" si="24"/>
        <v>0</v>
      </c>
      <c r="N79" s="544">
        <f t="shared" si="9"/>
        <v>0</v>
      </c>
      <c r="O79" s="133">
        <f t="shared" si="25"/>
        <v>0</v>
      </c>
      <c r="P79" s="134">
        <f t="shared" si="27"/>
        <v>0</v>
      </c>
      <c r="Q79" s="57"/>
      <c r="R79" s="479"/>
      <c r="S79" s="480"/>
      <c r="T79" s="480"/>
      <c r="U79" s="480"/>
      <c r="V79" s="480"/>
      <c r="W79" s="480"/>
      <c r="X79" s="480"/>
      <c r="Y79" s="480"/>
      <c r="Z79" s="480"/>
      <c r="AA79" s="480"/>
      <c r="AB79" s="480"/>
      <c r="AC79" s="480"/>
      <c r="AD79" s="480"/>
      <c r="AE79" s="480"/>
      <c r="AF79" s="480"/>
      <c r="AG79" s="480"/>
      <c r="AH79" s="480"/>
      <c r="AI79" s="480"/>
      <c r="AJ79" s="480"/>
      <c r="AK79" s="480"/>
      <c r="AL79" s="480"/>
      <c r="AM79" s="480"/>
      <c r="AN79" s="480"/>
      <c r="AO79" s="480"/>
      <c r="AP79" s="480"/>
      <c r="AQ79" s="480"/>
      <c r="AR79" s="480"/>
      <c r="AS79" s="480"/>
      <c r="AT79" s="480"/>
      <c r="AU79" s="480"/>
      <c r="AV79" s="480"/>
      <c r="AW79" s="481"/>
      <c r="AX79" s="482">
        <f t="shared" si="31"/>
        <v>0</v>
      </c>
      <c r="AY79" s="494" t="str">
        <f t="shared" si="28"/>
        <v/>
      </c>
      <c r="AZ79" s="484">
        <f t="shared" si="29"/>
        <v>0</v>
      </c>
    </row>
    <row r="80" spans="1:52" s="58" customFormat="1" ht="24.9" customHeight="1" x14ac:dyDescent="0.25">
      <c r="A80" s="424" t="s">
        <v>407</v>
      </c>
      <c r="B80" s="424" t="s">
        <v>110</v>
      </c>
      <c r="C80" s="424" t="s">
        <v>529</v>
      </c>
      <c r="D80" s="307" t="s">
        <v>258</v>
      </c>
      <c r="E80" s="307" t="s">
        <v>735</v>
      </c>
      <c r="F80" s="230" t="s">
        <v>476</v>
      </c>
      <c r="G80" s="309">
        <v>7.9</v>
      </c>
      <c r="H80" s="100" t="str">
        <f>VLOOKUP($F80,'Leistungswerte UHR Schulen'!$C$6:$F$39,3,FALSE)</f>
        <v>W5</v>
      </c>
      <c r="I80" s="331">
        <f>VLOOKUP(H80,Turnus!$D$9:$E$26,2,FALSE)</f>
        <v>188.46428571428572</v>
      </c>
      <c r="J80" s="130">
        <f t="shared" si="23"/>
        <v>1488.8678571428572</v>
      </c>
      <c r="K80" s="131">
        <f>VLOOKUP($F80,'Leistungswerte UHR Schulen'!$C$6:$F$39,4,FALSE)</f>
        <v>0</v>
      </c>
      <c r="L80" s="492" t="str">
        <f t="shared" si="30"/>
        <v/>
      </c>
      <c r="M80" s="132">
        <f t="shared" si="24"/>
        <v>0</v>
      </c>
      <c r="N80" s="544">
        <f t="shared" si="9"/>
        <v>0</v>
      </c>
      <c r="O80" s="133">
        <f t="shared" si="25"/>
        <v>0</v>
      </c>
      <c r="P80" s="134">
        <f t="shared" si="27"/>
        <v>0</v>
      </c>
      <c r="Q80" s="57"/>
      <c r="R80" s="479"/>
      <c r="S80" s="480"/>
      <c r="T80" s="480"/>
      <c r="U80" s="480"/>
      <c r="V80" s="480"/>
      <c r="W80" s="480"/>
      <c r="X80" s="480"/>
      <c r="Y80" s="480"/>
      <c r="Z80" s="480"/>
      <c r="AA80" s="480"/>
      <c r="AB80" s="480"/>
      <c r="AC80" s="480"/>
      <c r="AD80" s="480"/>
      <c r="AE80" s="480"/>
      <c r="AF80" s="480"/>
      <c r="AG80" s="480"/>
      <c r="AH80" s="480"/>
      <c r="AI80" s="480"/>
      <c r="AJ80" s="480"/>
      <c r="AK80" s="480"/>
      <c r="AL80" s="480"/>
      <c r="AM80" s="480"/>
      <c r="AN80" s="480"/>
      <c r="AO80" s="480"/>
      <c r="AP80" s="480"/>
      <c r="AQ80" s="480"/>
      <c r="AR80" s="480"/>
      <c r="AS80" s="480"/>
      <c r="AT80" s="480"/>
      <c r="AU80" s="480"/>
      <c r="AV80" s="480"/>
      <c r="AW80" s="481"/>
      <c r="AX80" s="482">
        <f t="shared" si="31"/>
        <v>0</v>
      </c>
      <c r="AY80" s="494" t="str">
        <f t="shared" si="28"/>
        <v/>
      </c>
      <c r="AZ80" s="484">
        <f t="shared" si="29"/>
        <v>0</v>
      </c>
    </row>
    <row r="81" spans="1:52" s="58" customFormat="1" ht="24.9" customHeight="1" x14ac:dyDescent="0.25">
      <c r="A81" s="424" t="s">
        <v>407</v>
      </c>
      <c r="B81" s="424" t="s">
        <v>110</v>
      </c>
      <c r="C81" s="424"/>
      <c r="D81" s="307" t="s">
        <v>433</v>
      </c>
      <c r="E81" s="307" t="s">
        <v>734</v>
      </c>
      <c r="F81" s="230" t="s">
        <v>517</v>
      </c>
      <c r="G81" s="309">
        <v>5.5</v>
      </c>
      <c r="H81" s="100" t="str">
        <f>VLOOKUP($F81,'Leistungswerte UHR Schulen'!$C$6:$F$39,3,FALSE)</f>
        <v>W5</v>
      </c>
      <c r="I81" s="331">
        <f>VLOOKUP(H81,Turnus!$D$9:$E$26,2,FALSE)</f>
        <v>188.46428571428572</v>
      </c>
      <c r="J81" s="130">
        <f t="shared" si="23"/>
        <v>1036.5535714285716</v>
      </c>
      <c r="K81" s="131">
        <f>VLOOKUP($F81,'Leistungswerte UHR Schulen'!$C$6:$F$39,4,FALSE)</f>
        <v>0</v>
      </c>
      <c r="L81" s="492" t="str">
        <f t="shared" si="30"/>
        <v/>
      </c>
      <c r="M81" s="132">
        <f t="shared" si="24"/>
        <v>0</v>
      </c>
      <c r="N81" s="544">
        <f t="shared" si="9"/>
        <v>0</v>
      </c>
      <c r="O81" s="133">
        <f t="shared" si="25"/>
        <v>0</v>
      </c>
      <c r="P81" s="134">
        <f t="shared" si="27"/>
        <v>0</v>
      </c>
      <c r="Q81" s="57"/>
      <c r="R81" s="479"/>
      <c r="S81" s="480"/>
      <c r="T81" s="480"/>
      <c r="U81" s="480"/>
      <c r="V81" s="480"/>
      <c r="W81" s="480"/>
      <c r="X81" s="480"/>
      <c r="Y81" s="480"/>
      <c r="Z81" s="480"/>
      <c r="AA81" s="480"/>
      <c r="AB81" s="480"/>
      <c r="AC81" s="480"/>
      <c r="AD81" s="480"/>
      <c r="AE81" s="480"/>
      <c r="AF81" s="480"/>
      <c r="AG81" s="480"/>
      <c r="AH81" s="480"/>
      <c r="AI81" s="480"/>
      <c r="AJ81" s="480"/>
      <c r="AK81" s="480"/>
      <c r="AL81" s="480"/>
      <c r="AM81" s="480"/>
      <c r="AN81" s="480"/>
      <c r="AO81" s="480"/>
      <c r="AP81" s="480"/>
      <c r="AQ81" s="480"/>
      <c r="AR81" s="480"/>
      <c r="AS81" s="480"/>
      <c r="AT81" s="480"/>
      <c r="AU81" s="480"/>
      <c r="AV81" s="480"/>
      <c r="AW81" s="481"/>
      <c r="AX81" s="482">
        <f t="shared" si="31"/>
        <v>0</v>
      </c>
      <c r="AY81" s="494" t="str">
        <f t="shared" si="28"/>
        <v/>
      </c>
      <c r="AZ81" s="484">
        <f t="shared" si="29"/>
        <v>0</v>
      </c>
    </row>
    <row r="82" spans="1:52" s="58" customFormat="1" ht="24.9" customHeight="1" x14ac:dyDescent="0.25">
      <c r="A82" s="424" t="s">
        <v>407</v>
      </c>
      <c r="B82" s="424" t="s">
        <v>110</v>
      </c>
      <c r="C82" s="424" t="s">
        <v>662</v>
      </c>
      <c r="D82" s="307" t="s">
        <v>661</v>
      </c>
      <c r="E82" s="307" t="s">
        <v>713</v>
      </c>
      <c r="F82" s="230" t="s">
        <v>679</v>
      </c>
      <c r="G82" s="309">
        <v>31.4</v>
      </c>
      <c r="H82" s="100" t="str">
        <f>VLOOKUP($F82,'Leistungswerte UHR Schulen'!$C$6:$F$39,3,FALSE)</f>
        <v>W3</v>
      </c>
      <c r="I82" s="331">
        <f>VLOOKUP(H82,Turnus!$D$9:$E$26,2,FALSE)</f>
        <v>114.53571428571426</v>
      </c>
      <c r="J82" s="130">
        <f t="shared" si="23"/>
        <v>3596.4214285714279</v>
      </c>
      <c r="K82" s="131">
        <f>VLOOKUP($F82,'Leistungswerte UHR Schulen'!$C$6:$F$39,4,FALSE)</f>
        <v>0</v>
      </c>
      <c r="L82" s="492" t="str">
        <f t="shared" si="30"/>
        <v/>
      </c>
      <c r="M82" s="132">
        <f t="shared" si="24"/>
        <v>0</v>
      </c>
      <c r="N82" s="544">
        <f t="shared" si="9"/>
        <v>0</v>
      </c>
      <c r="O82" s="133">
        <f t="shared" si="25"/>
        <v>0</v>
      </c>
      <c r="P82" s="134">
        <f t="shared" si="27"/>
        <v>0</v>
      </c>
      <c r="Q82" s="57"/>
      <c r="R82" s="479"/>
      <c r="S82" s="480"/>
      <c r="T82" s="480"/>
      <c r="U82" s="480"/>
      <c r="V82" s="480"/>
      <c r="W82" s="480"/>
      <c r="X82" s="480"/>
      <c r="Y82" s="480"/>
      <c r="Z82" s="480"/>
      <c r="AA82" s="480"/>
      <c r="AB82" s="480"/>
      <c r="AC82" s="480"/>
      <c r="AD82" s="480"/>
      <c r="AE82" s="480"/>
      <c r="AF82" s="480"/>
      <c r="AG82" s="480"/>
      <c r="AH82" s="480"/>
      <c r="AI82" s="480"/>
      <c r="AJ82" s="480"/>
      <c r="AK82" s="480"/>
      <c r="AL82" s="480"/>
      <c r="AM82" s="480"/>
      <c r="AN82" s="480"/>
      <c r="AO82" s="480"/>
      <c r="AP82" s="480"/>
      <c r="AQ82" s="480"/>
      <c r="AR82" s="480"/>
      <c r="AS82" s="480"/>
      <c r="AT82" s="480"/>
      <c r="AU82" s="480"/>
      <c r="AV82" s="480"/>
      <c r="AW82" s="481"/>
      <c r="AX82" s="482">
        <f t="shared" si="31"/>
        <v>0</v>
      </c>
      <c r="AY82" s="494" t="str">
        <f t="shared" si="28"/>
        <v/>
      </c>
      <c r="AZ82" s="484">
        <f t="shared" si="29"/>
        <v>0</v>
      </c>
    </row>
    <row r="83" spans="1:52" s="58" customFormat="1" ht="24.9" customHeight="1" x14ac:dyDescent="0.25">
      <c r="A83" s="424" t="s">
        <v>407</v>
      </c>
      <c r="B83" s="424" t="s">
        <v>110</v>
      </c>
      <c r="C83" s="424" t="s">
        <v>662</v>
      </c>
      <c r="D83" s="307" t="s">
        <v>663</v>
      </c>
      <c r="E83" s="307" t="s">
        <v>735</v>
      </c>
      <c r="F83" s="230" t="s">
        <v>679</v>
      </c>
      <c r="G83" s="309">
        <v>23.8</v>
      </c>
      <c r="H83" s="100" t="str">
        <f>VLOOKUP($F83,'Leistungswerte UHR Schulen'!$C$6:$F$39,3,FALSE)</f>
        <v>W3</v>
      </c>
      <c r="I83" s="331">
        <f>VLOOKUP(H83,Turnus!$D$9:$E$26,2,FALSE)</f>
        <v>114.53571428571426</v>
      </c>
      <c r="J83" s="130">
        <f t="shared" si="23"/>
        <v>2725.9499999999994</v>
      </c>
      <c r="K83" s="131">
        <f>VLOOKUP($F83,'Leistungswerte UHR Schulen'!$C$6:$F$39,4,FALSE)</f>
        <v>0</v>
      </c>
      <c r="L83" s="492" t="str">
        <f t="shared" si="30"/>
        <v/>
      </c>
      <c r="M83" s="132">
        <f t="shared" si="24"/>
        <v>0</v>
      </c>
      <c r="N83" s="544">
        <f t="shared" si="9"/>
        <v>0</v>
      </c>
      <c r="O83" s="133">
        <f t="shared" si="25"/>
        <v>0</v>
      </c>
      <c r="P83" s="134">
        <f t="shared" si="27"/>
        <v>0</v>
      </c>
      <c r="Q83" s="57"/>
      <c r="R83" s="479"/>
      <c r="S83" s="480"/>
      <c r="T83" s="480"/>
      <c r="U83" s="480"/>
      <c r="V83" s="480"/>
      <c r="W83" s="480"/>
      <c r="X83" s="480"/>
      <c r="Y83" s="480"/>
      <c r="Z83" s="480"/>
      <c r="AA83" s="480"/>
      <c r="AB83" s="480"/>
      <c r="AC83" s="480"/>
      <c r="AD83" s="480"/>
      <c r="AE83" s="480"/>
      <c r="AF83" s="480"/>
      <c r="AG83" s="480"/>
      <c r="AH83" s="480"/>
      <c r="AI83" s="480"/>
      <c r="AJ83" s="480"/>
      <c r="AK83" s="480"/>
      <c r="AL83" s="480"/>
      <c r="AM83" s="480"/>
      <c r="AN83" s="480"/>
      <c r="AO83" s="480"/>
      <c r="AP83" s="480"/>
      <c r="AQ83" s="480"/>
      <c r="AR83" s="480"/>
      <c r="AS83" s="480"/>
      <c r="AT83" s="480"/>
      <c r="AU83" s="480"/>
      <c r="AV83" s="480"/>
      <c r="AW83" s="481"/>
      <c r="AX83" s="482">
        <f t="shared" si="31"/>
        <v>0</v>
      </c>
      <c r="AY83" s="494" t="str">
        <f t="shared" si="28"/>
        <v/>
      </c>
      <c r="AZ83" s="484">
        <f t="shared" si="29"/>
        <v>0</v>
      </c>
    </row>
    <row r="84" spans="1:52" s="58" customFormat="1" ht="24.9" customHeight="1" x14ac:dyDescent="0.25">
      <c r="A84" s="424" t="s">
        <v>407</v>
      </c>
      <c r="B84" s="424" t="s">
        <v>110</v>
      </c>
      <c r="C84" s="424"/>
      <c r="D84" s="530" t="s">
        <v>435</v>
      </c>
      <c r="E84" s="307" t="s">
        <v>713</v>
      </c>
      <c r="F84" s="230" t="s">
        <v>503</v>
      </c>
      <c r="G84" s="309">
        <v>5.9</v>
      </c>
      <c r="H84" s="100" t="str">
        <f>VLOOKUP($F84,'Leistungswerte UHR Schulen'!$C$6:$F$39,3,FALSE)</f>
        <v>kR</v>
      </c>
      <c r="I84" s="331">
        <f>VLOOKUP(H84,Turnus!$D$9:$E$26,2,FALSE)</f>
        <v>0</v>
      </c>
      <c r="J84" s="130">
        <f t="shared" si="23"/>
        <v>0</v>
      </c>
      <c r="K84" s="131">
        <f>VLOOKUP($F84,'Leistungswerte UHR Schulen'!$C$6:$F$39,4,FALSE)</f>
        <v>0</v>
      </c>
      <c r="L84" s="492" t="str">
        <f t="shared" si="30"/>
        <v/>
      </c>
      <c r="M84" s="132">
        <f t="shared" si="24"/>
        <v>0</v>
      </c>
      <c r="N84" s="544">
        <f t="shared" si="9"/>
        <v>0</v>
      </c>
      <c r="O84" s="133">
        <f t="shared" si="25"/>
        <v>0</v>
      </c>
      <c r="P84" s="134">
        <f t="shared" si="27"/>
        <v>0</v>
      </c>
      <c r="Q84" s="57"/>
      <c r="R84" s="479"/>
      <c r="S84" s="480"/>
      <c r="T84" s="480"/>
      <c r="U84" s="480"/>
      <c r="V84" s="480"/>
      <c r="W84" s="480"/>
      <c r="X84" s="480"/>
      <c r="Y84" s="480"/>
      <c r="Z84" s="480"/>
      <c r="AA84" s="480"/>
      <c r="AB84" s="480"/>
      <c r="AC84" s="480"/>
      <c r="AD84" s="480"/>
      <c r="AE84" s="480"/>
      <c r="AF84" s="480"/>
      <c r="AG84" s="480"/>
      <c r="AH84" s="480"/>
      <c r="AI84" s="480"/>
      <c r="AJ84" s="480"/>
      <c r="AK84" s="480"/>
      <c r="AL84" s="480"/>
      <c r="AM84" s="480"/>
      <c r="AN84" s="480"/>
      <c r="AO84" s="480"/>
      <c r="AP84" s="480"/>
      <c r="AQ84" s="480"/>
      <c r="AR84" s="480"/>
      <c r="AS84" s="480"/>
      <c r="AT84" s="480"/>
      <c r="AU84" s="480"/>
      <c r="AV84" s="480"/>
      <c r="AW84" s="481"/>
      <c r="AX84" s="482">
        <f t="shared" si="31"/>
        <v>0</v>
      </c>
      <c r="AY84" s="494" t="str">
        <f t="shared" si="28"/>
        <v/>
      </c>
      <c r="AZ84" s="484">
        <f t="shared" si="29"/>
        <v>0</v>
      </c>
    </row>
    <row r="85" spans="1:52" s="58" customFormat="1" ht="24.9" customHeight="1" x14ac:dyDescent="0.25">
      <c r="A85" s="424" t="s">
        <v>407</v>
      </c>
      <c r="B85" s="424" t="s">
        <v>110</v>
      </c>
      <c r="C85" s="424" t="s">
        <v>665</v>
      </c>
      <c r="D85" s="307" t="s">
        <v>664</v>
      </c>
      <c r="E85" s="307" t="s">
        <v>735</v>
      </c>
      <c r="F85" s="230" t="s">
        <v>679</v>
      </c>
      <c r="G85" s="309">
        <f>5.2*2.4</f>
        <v>12.48</v>
      </c>
      <c r="H85" s="100" t="str">
        <f>VLOOKUP($F85,'Leistungswerte UHR Schulen'!$C$6:$F$39,3,FALSE)</f>
        <v>W3</v>
      </c>
      <c r="I85" s="331">
        <f>VLOOKUP(H85,Turnus!$D$9:$E$26,2,FALSE)</f>
        <v>114.53571428571426</v>
      </c>
      <c r="J85" s="130">
        <f t="shared" si="2"/>
        <v>1429.4057142857141</v>
      </c>
      <c r="K85" s="131">
        <f>VLOOKUP($F85,'Leistungswerte UHR Schulen'!$C$6:$F$39,4,FALSE)</f>
        <v>0</v>
      </c>
      <c r="L85" s="492" t="str">
        <f t="shared" si="30"/>
        <v/>
      </c>
      <c r="M85" s="132">
        <f t="shared" si="3"/>
        <v>0</v>
      </c>
      <c r="N85" s="544">
        <f t="shared" si="9"/>
        <v>0</v>
      </c>
      <c r="O85" s="133">
        <f t="shared" si="4"/>
        <v>0</v>
      </c>
      <c r="P85" s="134">
        <f t="shared" si="27"/>
        <v>0</v>
      </c>
      <c r="Q85" s="57"/>
      <c r="R85" s="479"/>
      <c r="S85" s="480"/>
      <c r="T85" s="480"/>
      <c r="U85" s="480"/>
      <c r="V85" s="480"/>
      <c r="W85" s="480"/>
      <c r="X85" s="480"/>
      <c r="Y85" s="480"/>
      <c r="Z85" s="480"/>
      <c r="AA85" s="480"/>
      <c r="AB85" s="480"/>
      <c r="AC85" s="480"/>
      <c r="AD85" s="480"/>
      <c r="AE85" s="480"/>
      <c r="AF85" s="480"/>
      <c r="AG85" s="480"/>
      <c r="AH85" s="480"/>
      <c r="AI85" s="480"/>
      <c r="AJ85" s="480"/>
      <c r="AK85" s="480"/>
      <c r="AL85" s="480"/>
      <c r="AM85" s="480"/>
      <c r="AN85" s="480"/>
      <c r="AO85" s="480"/>
      <c r="AP85" s="480"/>
      <c r="AQ85" s="480"/>
      <c r="AR85" s="480"/>
      <c r="AS85" s="480"/>
      <c r="AT85" s="480"/>
      <c r="AU85" s="480"/>
      <c r="AV85" s="480"/>
      <c r="AW85" s="481"/>
      <c r="AX85" s="482">
        <f t="shared" si="31"/>
        <v>0</v>
      </c>
      <c r="AY85" s="494" t="str">
        <f t="shared" si="28"/>
        <v/>
      </c>
      <c r="AZ85" s="484">
        <f t="shared" si="29"/>
        <v>0</v>
      </c>
    </row>
    <row r="86" spans="1:52" s="58" customFormat="1" ht="24.9" customHeight="1" x14ac:dyDescent="0.25">
      <c r="A86" s="424" t="s">
        <v>407</v>
      </c>
      <c r="B86" s="543" t="s">
        <v>110</v>
      </c>
      <c r="C86" s="543" t="s">
        <v>758</v>
      </c>
      <c r="D86" s="232" t="s">
        <v>434</v>
      </c>
      <c r="E86" s="232" t="s">
        <v>735</v>
      </c>
      <c r="F86" s="417" t="s">
        <v>679</v>
      </c>
      <c r="G86" s="130">
        <v>10.3</v>
      </c>
      <c r="H86" s="100" t="str">
        <f>VLOOKUP($F86,'Leistungswerte UHR Schulen'!$C$6:$F$39,3,FALSE)</f>
        <v>W3</v>
      </c>
      <c r="I86" s="331">
        <f>VLOOKUP(H86,Turnus!$D$9:$E$26,2,FALSE)</f>
        <v>114.53571428571426</v>
      </c>
      <c r="J86" s="130">
        <f t="shared" si="2"/>
        <v>1179.7178571428569</v>
      </c>
      <c r="K86" s="131">
        <f>VLOOKUP($F86,'Leistungswerte UHR Schulen'!$C$6:$F$39,4,FALSE)</f>
        <v>0</v>
      </c>
      <c r="L86" s="492" t="str">
        <f t="shared" si="30"/>
        <v/>
      </c>
      <c r="M86" s="132">
        <f t="shared" si="3"/>
        <v>0</v>
      </c>
      <c r="N86" s="544">
        <f t="shared" si="9"/>
        <v>0</v>
      </c>
      <c r="O86" s="133">
        <f t="shared" si="4"/>
        <v>0</v>
      </c>
      <c r="P86" s="134">
        <f t="shared" si="27"/>
        <v>0</v>
      </c>
      <c r="Q86" s="57"/>
      <c r="R86" s="479"/>
      <c r="S86" s="480"/>
      <c r="T86" s="480"/>
      <c r="U86" s="480"/>
      <c r="V86" s="480"/>
      <c r="W86" s="480"/>
      <c r="X86" s="480"/>
      <c r="Y86" s="480"/>
      <c r="Z86" s="480"/>
      <c r="AA86" s="480"/>
      <c r="AB86" s="480"/>
      <c r="AC86" s="480"/>
      <c r="AD86" s="480"/>
      <c r="AE86" s="480"/>
      <c r="AF86" s="480"/>
      <c r="AG86" s="480"/>
      <c r="AH86" s="480"/>
      <c r="AI86" s="480"/>
      <c r="AJ86" s="480"/>
      <c r="AK86" s="480"/>
      <c r="AL86" s="480"/>
      <c r="AM86" s="480"/>
      <c r="AN86" s="480"/>
      <c r="AO86" s="480"/>
      <c r="AP86" s="480"/>
      <c r="AQ86" s="480"/>
      <c r="AR86" s="480"/>
      <c r="AS86" s="480"/>
      <c r="AT86" s="480"/>
      <c r="AU86" s="480"/>
      <c r="AV86" s="480"/>
      <c r="AW86" s="481"/>
      <c r="AX86" s="482">
        <f t="shared" si="31"/>
        <v>0</v>
      </c>
      <c r="AY86" s="494" t="str">
        <f t="shared" si="28"/>
        <v/>
      </c>
      <c r="AZ86" s="484">
        <f t="shared" si="29"/>
        <v>0</v>
      </c>
    </row>
    <row r="87" spans="1:52" s="58" customFormat="1" ht="24.9" customHeight="1" x14ac:dyDescent="0.25">
      <c r="A87" s="424" t="s">
        <v>407</v>
      </c>
      <c r="B87" s="424" t="s">
        <v>110</v>
      </c>
      <c r="C87" s="424" t="s">
        <v>545</v>
      </c>
      <c r="D87" s="307" t="s">
        <v>436</v>
      </c>
      <c r="E87" s="232" t="s">
        <v>735</v>
      </c>
      <c r="F87" s="417" t="s">
        <v>486</v>
      </c>
      <c r="G87" s="130">
        <v>9.5</v>
      </c>
      <c r="H87" s="100" t="str">
        <f>VLOOKUP($F87,'Leistungswerte UHR Schulen'!$C$6:$F$39,3,FALSE)</f>
        <v>W5</v>
      </c>
      <c r="I87" s="331">
        <f>VLOOKUP(H87,Turnus!$D$9:$E$26,2,FALSE)</f>
        <v>188.46428571428572</v>
      </c>
      <c r="J87" s="130">
        <f t="shared" si="2"/>
        <v>1790.4107142857144</v>
      </c>
      <c r="K87" s="131">
        <f>VLOOKUP($F87,'Leistungswerte UHR Schulen'!$C$6:$F$39,4,FALSE)</f>
        <v>0</v>
      </c>
      <c r="L87" s="492" t="str">
        <f t="shared" si="30"/>
        <v/>
      </c>
      <c r="M87" s="132">
        <f t="shared" si="3"/>
        <v>0</v>
      </c>
      <c r="N87" s="544">
        <f t="shared" si="9"/>
        <v>0</v>
      </c>
      <c r="O87" s="133">
        <f t="shared" si="4"/>
        <v>0</v>
      </c>
      <c r="P87" s="134">
        <f t="shared" si="27"/>
        <v>0</v>
      </c>
      <c r="Q87" s="57"/>
      <c r="R87" s="479"/>
      <c r="S87" s="480"/>
      <c r="T87" s="480"/>
      <c r="U87" s="480"/>
      <c r="V87" s="480"/>
      <c r="W87" s="480"/>
      <c r="X87" s="480"/>
      <c r="Y87" s="480"/>
      <c r="Z87" s="480"/>
      <c r="AA87" s="480"/>
      <c r="AB87" s="480"/>
      <c r="AC87" s="480"/>
      <c r="AD87" s="480"/>
      <c r="AE87" s="480"/>
      <c r="AF87" s="480"/>
      <c r="AG87" s="480"/>
      <c r="AH87" s="480"/>
      <c r="AI87" s="480"/>
      <c r="AJ87" s="480"/>
      <c r="AK87" s="480"/>
      <c r="AL87" s="480"/>
      <c r="AM87" s="480"/>
      <c r="AN87" s="480"/>
      <c r="AO87" s="480"/>
      <c r="AP87" s="480"/>
      <c r="AQ87" s="480"/>
      <c r="AR87" s="480"/>
      <c r="AS87" s="480"/>
      <c r="AT87" s="480"/>
      <c r="AU87" s="480"/>
      <c r="AV87" s="480"/>
      <c r="AW87" s="481"/>
      <c r="AX87" s="482">
        <f t="shared" si="31"/>
        <v>0</v>
      </c>
      <c r="AY87" s="494" t="str">
        <f t="shared" si="28"/>
        <v/>
      </c>
      <c r="AZ87" s="484">
        <f t="shared" si="29"/>
        <v>0</v>
      </c>
    </row>
    <row r="88" spans="1:52" s="58" customFormat="1" ht="24.9" customHeight="1" x14ac:dyDescent="0.25">
      <c r="A88" s="424" t="s">
        <v>380</v>
      </c>
      <c r="B88" s="424" t="s">
        <v>110</v>
      </c>
      <c r="C88" s="424" t="s">
        <v>542</v>
      </c>
      <c r="D88" s="307" t="s">
        <v>355</v>
      </c>
      <c r="E88" s="307" t="s">
        <v>168</v>
      </c>
      <c r="F88" s="230" t="s">
        <v>673</v>
      </c>
      <c r="G88" s="130">
        <v>64.11</v>
      </c>
      <c r="H88" s="100" t="str">
        <f>VLOOKUP($F88,'Leistungswerte UHR Schulen'!$C$6:$F$39,3,FALSE)</f>
        <v>W3</v>
      </c>
      <c r="I88" s="331">
        <f>VLOOKUP(H88,Turnus!$D$9:$E$26,2,FALSE)</f>
        <v>114.53571428571426</v>
      </c>
      <c r="J88" s="130">
        <f t="shared" ref="J88:J93" si="32">+G88*I88</f>
        <v>7342.8846428571414</v>
      </c>
      <c r="K88" s="131">
        <f>VLOOKUP($F88,'Leistungswerte UHR Schulen'!$C$6:$F$39,4,FALSE)</f>
        <v>0</v>
      </c>
      <c r="L88" s="492" t="str">
        <f t="shared" si="30"/>
        <v/>
      </c>
      <c r="M88" s="132">
        <f t="shared" ref="M88:M93" si="33">IF(ISERROR(J88/K88),0,J88/K88)</f>
        <v>0</v>
      </c>
      <c r="N88" s="544">
        <f t="shared" si="9"/>
        <v>0</v>
      </c>
      <c r="O88" s="133">
        <f t="shared" ref="O88:O93" si="34">IF(ISERROR(G88/K88*N88),0,G88/K88*N88)</f>
        <v>0</v>
      </c>
      <c r="P88" s="134">
        <f t="shared" ref="P88:P93" si="35">+M88*N88</f>
        <v>0</v>
      </c>
      <c r="Q88" s="57"/>
      <c r="R88" s="479"/>
      <c r="S88" s="480"/>
      <c r="T88" s="480"/>
      <c r="U88" s="480"/>
      <c r="V88" s="480"/>
      <c r="W88" s="480"/>
      <c r="X88" s="480"/>
      <c r="Y88" s="480"/>
      <c r="Z88" s="480"/>
      <c r="AA88" s="480"/>
      <c r="AB88" s="480"/>
      <c r="AC88" s="480"/>
      <c r="AD88" s="480"/>
      <c r="AE88" s="480"/>
      <c r="AF88" s="480"/>
      <c r="AG88" s="480"/>
      <c r="AH88" s="480"/>
      <c r="AI88" s="480"/>
      <c r="AJ88" s="480"/>
      <c r="AK88" s="480"/>
      <c r="AL88" s="480"/>
      <c r="AM88" s="480"/>
      <c r="AN88" s="480"/>
      <c r="AO88" s="480"/>
      <c r="AP88" s="480"/>
      <c r="AQ88" s="480"/>
      <c r="AR88" s="480"/>
      <c r="AS88" s="480"/>
      <c r="AT88" s="480"/>
      <c r="AU88" s="480"/>
      <c r="AV88" s="480"/>
      <c r="AW88" s="481"/>
      <c r="AX88" s="482">
        <f t="shared" si="31"/>
        <v>0</v>
      </c>
      <c r="AY88" s="494" t="str">
        <f t="shared" si="28"/>
        <v/>
      </c>
      <c r="AZ88" s="484">
        <f t="shared" si="29"/>
        <v>0</v>
      </c>
    </row>
    <row r="89" spans="1:52" s="58" customFormat="1" ht="24.9" customHeight="1" x14ac:dyDescent="0.25">
      <c r="A89" s="424" t="s">
        <v>380</v>
      </c>
      <c r="B89" s="424" t="s">
        <v>110</v>
      </c>
      <c r="C89" s="424" t="s">
        <v>544</v>
      </c>
      <c r="D89" s="307" t="s">
        <v>356</v>
      </c>
      <c r="E89" s="307" t="s">
        <v>168</v>
      </c>
      <c r="F89" s="230" t="s">
        <v>673</v>
      </c>
      <c r="G89" s="130">
        <v>64.3</v>
      </c>
      <c r="H89" s="100" t="str">
        <f>VLOOKUP($F89,'Leistungswerte UHR Schulen'!$C$6:$F$39,3,FALSE)</f>
        <v>W3</v>
      </c>
      <c r="I89" s="331">
        <f>VLOOKUP(H89,Turnus!$D$9:$E$26,2,FALSE)</f>
        <v>114.53571428571426</v>
      </c>
      <c r="J89" s="130">
        <f t="shared" si="32"/>
        <v>7364.6464285714264</v>
      </c>
      <c r="K89" s="131">
        <f>VLOOKUP($F89,'Leistungswerte UHR Schulen'!$C$6:$F$39,4,FALSE)</f>
        <v>0</v>
      </c>
      <c r="L89" s="492" t="str">
        <f t="shared" si="30"/>
        <v/>
      </c>
      <c r="M89" s="132">
        <f t="shared" si="33"/>
        <v>0</v>
      </c>
      <c r="N89" s="544">
        <f t="shared" si="9"/>
        <v>0</v>
      </c>
      <c r="O89" s="133">
        <f t="shared" si="34"/>
        <v>0</v>
      </c>
      <c r="P89" s="134">
        <f t="shared" si="35"/>
        <v>0</v>
      </c>
      <c r="Q89" s="57"/>
      <c r="R89" s="479"/>
      <c r="S89" s="480"/>
      <c r="T89" s="480"/>
      <c r="U89" s="480"/>
      <c r="V89" s="480"/>
      <c r="W89" s="480"/>
      <c r="X89" s="480"/>
      <c r="Y89" s="480"/>
      <c r="Z89" s="480"/>
      <c r="AA89" s="480"/>
      <c r="AB89" s="480"/>
      <c r="AC89" s="480"/>
      <c r="AD89" s="480"/>
      <c r="AE89" s="480"/>
      <c r="AF89" s="480"/>
      <c r="AG89" s="480"/>
      <c r="AH89" s="480"/>
      <c r="AI89" s="480"/>
      <c r="AJ89" s="480"/>
      <c r="AK89" s="480"/>
      <c r="AL89" s="480"/>
      <c r="AM89" s="480"/>
      <c r="AN89" s="480"/>
      <c r="AO89" s="480"/>
      <c r="AP89" s="480"/>
      <c r="AQ89" s="480"/>
      <c r="AR89" s="480"/>
      <c r="AS89" s="480"/>
      <c r="AT89" s="480"/>
      <c r="AU89" s="480"/>
      <c r="AV89" s="480"/>
      <c r="AW89" s="481"/>
      <c r="AX89" s="482">
        <f t="shared" si="31"/>
        <v>0</v>
      </c>
      <c r="AY89" s="494" t="str">
        <f t="shared" si="28"/>
        <v/>
      </c>
      <c r="AZ89" s="484">
        <f t="shared" si="29"/>
        <v>0</v>
      </c>
    </row>
    <row r="90" spans="1:52" s="58" customFormat="1" ht="24.9" customHeight="1" x14ac:dyDescent="0.25">
      <c r="A90" s="424" t="s">
        <v>380</v>
      </c>
      <c r="B90" s="424" t="s">
        <v>110</v>
      </c>
      <c r="C90" s="424" t="s">
        <v>543</v>
      </c>
      <c r="D90" s="530" t="s">
        <v>357</v>
      </c>
      <c r="E90" s="307" t="s">
        <v>168</v>
      </c>
      <c r="F90" s="230" t="s">
        <v>673</v>
      </c>
      <c r="G90" s="130">
        <v>70.489999999999995</v>
      </c>
      <c r="H90" s="100" t="str">
        <f>VLOOKUP($F90,'Leistungswerte UHR Schulen'!$C$6:$F$39,3,FALSE)</f>
        <v>W3</v>
      </c>
      <c r="I90" s="331">
        <f>VLOOKUP(H90,Turnus!$D$9:$E$26,2,FALSE)</f>
        <v>114.53571428571426</v>
      </c>
      <c r="J90" s="130">
        <f t="shared" si="32"/>
        <v>8073.6224999999977</v>
      </c>
      <c r="K90" s="131">
        <f>VLOOKUP($F90,'Leistungswerte UHR Schulen'!$C$6:$F$39,4,FALSE)</f>
        <v>0</v>
      </c>
      <c r="L90" s="492" t="str">
        <f t="shared" si="30"/>
        <v/>
      </c>
      <c r="M90" s="132">
        <f t="shared" si="33"/>
        <v>0</v>
      </c>
      <c r="N90" s="544">
        <f t="shared" si="9"/>
        <v>0</v>
      </c>
      <c r="O90" s="133">
        <f t="shared" si="34"/>
        <v>0</v>
      </c>
      <c r="P90" s="134">
        <f t="shared" si="35"/>
        <v>0</v>
      </c>
      <c r="Q90" s="57"/>
      <c r="R90" s="479"/>
      <c r="S90" s="480"/>
      <c r="T90" s="480"/>
      <c r="U90" s="480"/>
      <c r="V90" s="480"/>
      <c r="W90" s="480"/>
      <c r="X90" s="480"/>
      <c r="Y90" s="480"/>
      <c r="Z90" s="480"/>
      <c r="AA90" s="480"/>
      <c r="AB90" s="480"/>
      <c r="AC90" s="480"/>
      <c r="AD90" s="480"/>
      <c r="AE90" s="480"/>
      <c r="AF90" s="480"/>
      <c r="AG90" s="480"/>
      <c r="AH90" s="480"/>
      <c r="AI90" s="480"/>
      <c r="AJ90" s="480"/>
      <c r="AK90" s="480"/>
      <c r="AL90" s="480"/>
      <c r="AM90" s="480"/>
      <c r="AN90" s="480"/>
      <c r="AO90" s="480"/>
      <c r="AP90" s="480"/>
      <c r="AQ90" s="480"/>
      <c r="AR90" s="480"/>
      <c r="AS90" s="480"/>
      <c r="AT90" s="480"/>
      <c r="AU90" s="480"/>
      <c r="AV90" s="480"/>
      <c r="AW90" s="481"/>
      <c r="AX90" s="482">
        <f t="shared" si="31"/>
        <v>0</v>
      </c>
      <c r="AY90" s="494" t="str">
        <f t="shared" si="28"/>
        <v/>
      </c>
      <c r="AZ90" s="484">
        <f t="shared" si="29"/>
        <v>0</v>
      </c>
    </row>
    <row r="91" spans="1:52" s="58" customFormat="1" ht="24.9" customHeight="1" x14ac:dyDescent="0.25">
      <c r="A91" s="424" t="s">
        <v>380</v>
      </c>
      <c r="B91" s="424" t="s">
        <v>110</v>
      </c>
      <c r="C91" s="424"/>
      <c r="D91" s="307" t="s">
        <v>102</v>
      </c>
      <c r="E91" s="307" t="s">
        <v>735</v>
      </c>
      <c r="F91" s="230" t="s">
        <v>481</v>
      </c>
      <c r="G91" s="130">
        <v>67.930000000000007</v>
      </c>
      <c r="H91" s="100" t="str">
        <f>VLOOKUP($F91,'Leistungswerte UHR Schulen'!$C$6:$F$39,3,FALSE)</f>
        <v>W5</v>
      </c>
      <c r="I91" s="331">
        <f>VLOOKUP(H91,Turnus!$D$9:$E$26,2,FALSE)</f>
        <v>188.46428571428572</v>
      </c>
      <c r="J91" s="130">
        <f t="shared" si="32"/>
        <v>12802.37892857143</v>
      </c>
      <c r="K91" s="131">
        <f>VLOOKUP($F91,'Leistungswerte UHR Schulen'!$C$6:$F$39,4,FALSE)</f>
        <v>0</v>
      </c>
      <c r="L91" s="492" t="str">
        <f t="shared" si="30"/>
        <v/>
      </c>
      <c r="M91" s="132">
        <f t="shared" si="33"/>
        <v>0</v>
      </c>
      <c r="N91" s="544">
        <f t="shared" si="9"/>
        <v>0</v>
      </c>
      <c r="O91" s="133">
        <f t="shared" si="34"/>
        <v>0</v>
      </c>
      <c r="P91" s="134">
        <f t="shared" si="35"/>
        <v>0</v>
      </c>
      <c r="Q91" s="57"/>
      <c r="R91" s="479"/>
      <c r="S91" s="480"/>
      <c r="T91" s="480"/>
      <c r="U91" s="480"/>
      <c r="V91" s="480"/>
      <c r="W91" s="480"/>
      <c r="X91" s="480"/>
      <c r="Y91" s="480"/>
      <c r="Z91" s="480"/>
      <c r="AA91" s="480"/>
      <c r="AB91" s="480"/>
      <c r="AC91" s="480"/>
      <c r="AD91" s="480"/>
      <c r="AE91" s="480"/>
      <c r="AF91" s="480"/>
      <c r="AG91" s="480"/>
      <c r="AH91" s="480"/>
      <c r="AI91" s="480"/>
      <c r="AJ91" s="480"/>
      <c r="AK91" s="480"/>
      <c r="AL91" s="480"/>
      <c r="AM91" s="480"/>
      <c r="AN91" s="480"/>
      <c r="AO91" s="480"/>
      <c r="AP91" s="480"/>
      <c r="AQ91" s="480"/>
      <c r="AR91" s="480"/>
      <c r="AS91" s="480"/>
      <c r="AT91" s="480"/>
      <c r="AU91" s="480"/>
      <c r="AV91" s="480"/>
      <c r="AW91" s="481"/>
      <c r="AX91" s="482">
        <f t="shared" si="31"/>
        <v>0</v>
      </c>
      <c r="AY91" s="494" t="str">
        <f t="shared" si="28"/>
        <v/>
      </c>
      <c r="AZ91" s="484">
        <f t="shared" si="29"/>
        <v>0</v>
      </c>
    </row>
    <row r="92" spans="1:52" s="58" customFormat="1" ht="24.9" customHeight="1" x14ac:dyDescent="0.25">
      <c r="A92" s="424" t="s">
        <v>380</v>
      </c>
      <c r="B92" s="424" t="s">
        <v>110</v>
      </c>
      <c r="C92" s="424"/>
      <c r="D92" s="307" t="s">
        <v>244</v>
      </c>
      <c r="E92" s="307" t="s">
        <v>735</v>
      </c>
      <c r="F92" s="230" t="s">
        <v>517</v>
      </c>
      <c r="G92" s="130">
        <v>6.21</v>
      </c>
      <c r="H92" s="100" t="str">
        <f>VLOOKUP($F92,'Leistungswerte UHR Schulen'!$C$6:$F$39,3,FALSE)</f>
        <v>W5</v>
      </c>
      <c r="I92" s="331">
        <f>VLOOKUP(H92,Turnus!$D$9:$E$26,2,FALSE)</f>
        <v>188.46428571428572</v>
      </c>
      <c r="J92" s="130">
        <f t="shared" si="32"/>
        <v>1170.3632142857143</v>
      </c>
      <c r="K92" s="131">
        <f>VLOOKUP($F92,'Leistungswerte UHR Schulen'!$C$6:$F$39,4,FALSE)</f>
        <v>0</v>
      </c>
      <c r="L92" s="492" t="str">
        <f t="shared" si="30"/>
        <v/>
      </c>
      <c r="M92" s="132">
        <f t="shared" si="33"/>
        <v>0</v>
      </c>
      <c r="N92" s="544">
        <f t="shared" si="9"/>
        <v>0</v>
      </c>
      <c r="O92" s="133">
        <f t="shared" si="34"/>
        <v>0</v>
      </c>
      <c r="P92" s="134">
        <f t="shared" si="35"/>
        <v>0</v>
      </c>
      <c r="Q92" s="57"/>
      <c r="R92" s="479"/>
      <c r="S92" s="480"/>
      <c r="T92" s="480"/>
      <c r="U92" s="480"/>
      <c r="V92" s="480"/>
      <c r="W92" s="480"/>
      <c r="X92" s="480"/>
      <c r="Y92" s="480"/>
      <c r="Z92" s="480"/>
      <c r="AA92" s="480"/>
      <c r="AB92" s="480"/>
      <c r="AC92" s="480"/>
      <c r="AD92" s="480"/>
      <c r="AE92" s="480"/>
      <c r="AF92" s="480"/>
      <c r="AG92" s="480"/>
      <c r="AH92" s="480"/>
      <c r="AI92" s="480"/>
      <c r="AJ92" s="480"/>
      <c r="AK92" s="480"/>
      <c r="AL92" s="480"/>
      <c r="AM92" s="480"/>
      <c r="AN92" s="480"/>
      <c r="AO92" s="480"/>
      <c r="AP92" s="480"/>
      <c r="AQ92" s="480"/>
      <c r="AR92" s="480"/>
      <c r="AS92" s="480"/>
      <c r="AT92" s="480"/>
      <c r="AU92" s="480"/>
      <c r="AV92" s="480"/>
      <c r="AW92" s="481"/>
      <c r="AX92" s="482">
        <f t="shared" si="31"/>
        <v>0</v>
      </c>
      <c r="AY92" s="494" t="str">
        <f t="shared" si="28"/>
        <v/>
      </c>
      <c r="AZ92" s="484">
        <f t="shared" si="29"/>
        <v>0</v>
      </c>
    </row>
    <row r="93" spans="1:52" s="58" customFormat="1" ht="24.9" customHeight="1" x14ac:dyDescent="0.25">
      <c r="A93" s="424" t="s">
        <v>380</v>
      </c>
      <c r="B93" s="424" t="s">
        <v>110</v>
      </c>
      <c r="C93" s="424" t="s">
        <v>530</v>
      </c>
      <c r="D93" s="307" t="s">
        <v>265</v>
      </c>
      <c r="E93" s="307" t="s">
        <v>735</v>
      </c>
      <c r="F93" s="230" t="s">
        <v>476</v>
      </c>
      <c r="G93" s="130">
        <v>12.59</v>
      </c>
      <c r="H93" s="100" t="str">
        <f>VLOOKUP($F93,'Leistungswerte UHR Schulen'!$C$6:$F$39,3,FALSE)</f>
        <v>W5</v>
      </c>
      <c r="I93" s="331">
        <f>VLOOKUP(H93,Turnus!$D$9:$E$26,2,FALSE)</f>
        <v>188.46428571428572</v>
      </c>
      <c r="J93" s="130">
        <f t="shared" si="32"/>
        <v>2372.7653571428573</v>
      </c>
      <c r="K93" s="131">
        <f>VLOOKUP($F93,'Leistungswerte UHR Schulen'!$C$6:$F$39,4,FALSE)</f>
        <v>0</v>
      </c>
      <c r="L93" s="492" t="str">
        <f t="shared" si="30"/>
        <v/>
      </c>
      <c r="M93" s="132">
        <f t="shared" si="33"/>
        <v>0</v>
      </c>
      <c r="N93" s="544">
        <f t="shared" si="9"/>
        <v>0</v>
      </c>
      <c r="O93" s="133">
        <f t="shared" si="34"/>
        <v>0</v>
      </c>
      <c r="P93" s="134">
        <f t="shared" si="35"/>
        <v>0</v>
      </c>
      <c r="Q93" s="57"/>
      <c r="R93" s="479"/>
      <c r="S93" s="480"/>
      <c r="T93" s="480"/>
      <c r="U93" s="480"/>
      <c r="V93" s="480"/>
      <c r="W93" s="480"/>
      <c r="X93" s="480"/>
      <c r="Y93" s="480"/>
      <c r="Z93" s="480"/>
      <c r="AA93" s="480"/>
      <c r="AB93" s="480"/>
      <c r="AC93" s="480"/>
      <c r="AD93" s="480"/>
      <c r="AE93" s="480"/>
      <c r="AF93" s="480"/>
      <c r="AG93" s="480"/>
      <c r="AH93" s="480"/>
      <c r="AI93" s="480"/>
      <c r="AJ93" s="480"/>
      <c r="AK93" s="480"/>
      <c r="AL93" s="480"/>
      <c r="AM93" s="480"/>
      <c r="AN93" s="480"/>
      <c r="AO93" s="480"/>
      <c r="AP93" s="480"/>
      <c r="AQ93" s="480"/>
      <c r="AR93" s="480"/>
      <c r="AS93" s="480"/>
      <c r="AT93" s="480"/>
      <c r="AU93" s="480"/>
      <c r="AV93" s="480"/>
      <c r="AW93" s="481"/>
      <c r="AX93" s="482">
        <f t="shared" si="31"/>
        <v>0</v>
      </c>
      <c r="AY93" s="494" t="str">
        <f t="shared" si="28"/>
        <v/>
      </c>
      <c r="AZ93" s="484">
        <f t="shared" si="29"/>
        <v>0</v>
      </c>
    </row>
    <row r="94" spans="1:52" s="58" customFormat="1" ht="24.9" customHeight="1" x14ac:dyDescent="0.25">
      <c r="A94" s="424" t="s">
        <v>407</v>
      </c>
      <c r="B94" s="424" t="s">
        <v>353</v>
      </c>
      <c r="C94" s="424"/>
      <c r="D94" s="307" t="s">
        <v>268</v>
      </c>
      <c r="E94" s="307" t="s">
        <v>735</v>
      </c>
      <c r="F94" s="230" t="s">
        <v>481</v>
      </c>
      <c r="G94" s="130">
        <v>54.8</v>
      </c>
      <c r="H94" s="100" t="str">
        <f>VLOOKUP($F94,'Leistungswerte UHR Schulen'!$C$6:$F$39,3,FALSE)</f>
        <v>W5</v>
      </c>
      <c r="I94" s="331">
        <f>VLOOKUP(H94,Turnus!$D$9:$E$26,2,FALSE)</f>
        <v>188.46428571428572</v>
      </c>
      <c r="J94" s="130">
        <f t="shared" si="2"/>
        <v>10327.842857142858</v>
      </c>
      <c r="K94" s="131">
        <f>VLOOKUP($F94,'Leistungswerte UHR Schulen'!$C$6:$F$39,4,FALSE)</f>
        <v>0</v>
      </c>
      <c r="L94" s="492" t="str">
        <f t="shared" si="30"/>
        <v/>
      </c>
      <c r="M94" s="132">
        <f t="shared" si="3"/>
        <v>0</v>
      </c>
      <c r="N94" s="544">
        <f t="shared" si="9"/>
        <v>0</v>
      </c>
      <c r="O94" s="133">
        <f t="shared" si="4"/>
        <v>0</v>
      </c>
      <c r="P94" s="134">
        <f>+M94*N94</f>
        <v>0</v>
      </c>
      <c r="Q94" s="57"/>
      <c r="R94" s="479"/>
      <c r="S94" s="480"/>
      <c r="T94" s="480"/>
      <c r="U94" s="480"/>
      <c r="V94" s="480"/>
      <c r="W94" s="480"/>
      <c r="X94" s="480"/>
      <c r="Y94" s="480"/>
      <c r="Z94" s="480"/>
      <c r="AA94" s="480"/>
      <c r="AB94" s="480"/>
      <c r="AC94" s="480"/>
      <c r="AD94" s="480"/>
      <c r="AE94" s="480"/>
      <c r="AF94" s="480"/>
      <c r="AG94" s="480"/>
      <c r="AH94" s="480"/>
      <c r="AI94" s="480"/>
      <c r="AJ94" s="480"/>
      <c r="AK94" s="480"/>
      <c r="AL94" s="480"/>
      <c r="AM94" s="480"/>
      <c r="AN94" s="480"/>
      <c r="AO94" s="480"/>
      <c r="AP94" s="480"/>
      <c r="AQ94" s="480"/>
      <c r="AR94" s="480"/>
      <c r="AS94" s="480"/>
      <c r="AT94" s="480"/>
      <c r="AU94" s="480"/>
      <c r="AV94" s="480"/>
      <c r="AW94" s="481"/>
      <c r="AX94" s="482">
        <f t="shared" si="31"/>
        <v>0</v>
      </c>
      <c r="AY94" s="494" t="str">
        <f t="shared" si="28"/>
        <v/>
      </c>
      <c r="AZ94" s="484">
        <f t="shared" si="29"/>
        <v>0</v>
      </c>
    </row>
    <row r="95" spans="1:52" s="58" customFormat="1" ht="24.9" customHeight="1" x14ac:dyDescent="0.25">
      <c r="A95" s="424" t="s">
        <v>407</v>
      </c>
      <c r="B95" s="424" t="s">
        <v>353</v>
      </c>
      <c r="C95" s="424" t="s">
        <v>437</v>
      </c>
      <c r="D95" s="307" t="s">
        <v>438</v>
      </c>
      <c r="E95" s="232" t="s">
        <v>735</v>
      </c>
      <c r="F95" s="417" t="s">
        <v>802</v>
      </c>
      <c r="G95" s="130">
        <v>143.6</v>
      </c>
      <c r="H95" s="100" t="str">
        <f>VLOOKUP($F95,'Leistungswerte UHR Schulen'!$C$6:$F$39,3,FALSE)</f>
        <v>W3</v>
      </c>
      <c r="I95" s="331">
        <f>VLOOKUP(H95,Turnus!$D$9:$E$26,2,FALSE)</f>
        <v>114.53571428571426</v>
      </c>
      <c r="J95" s="130">
        <f t="shared" si="2"/>
        <v>16447.328571428567</v>
      </c>
      <c r="K95" s="131">
        <f>VLOOKUP($F95,'Leistungswerte UHR Schulen'!$C$6:$F$39,4,FALSE)</f>
        <v>0</v>
      </c>
      <c r="L95" s="492" t="str">
        <f t="shared" si="30"/>
        <v/>
      </c>
      <c r="M95" s="132">
        <f t="shared" si="3"/>
        <v>0</v>
      </c>
      <c r="N95" s="544">
        <f t="shared" si="9"/>
        <v>0</v>
      </c>
      <c r="O95" s="133">
        <f t="shared" si="4"/>
        <v>0</v>
      </c>
      <c r="P95" s="134">
        <f>+M95*N95</f>
        <v>0</v>
      </c>
      <c r="Q95" s="57"/>
      <c r="R95" s="479"/>
      <c r="S95" s="480"/>
      <c r="T95" s="480"/>
      <c r="U95" s="480"/>
      <c r="V95" s="480"/>
      <c r="W95" s="480"/>
      <c r="X95" s="480"/>
      <c r="Y95" s="480"/>
      <c r="Z95" s="480"/>
      <c r="AA95" s="480"/>
      <c r="AB95" s="480"/>
      <c r="AC95" s="480"/>
      <c r="AD95" s="480"/>
      <c r="AE95" s="480"/>
      <c r="AF95" s="480"/>
      <c r="AG95" s="480"/>
      <c r="AH95" s="480"/>
      <c r="AI95" s="480"/>
      <c r="AJ95" s="480"/>
      <c r="AK95" s="480"/>
      <c r="AL95" s="480"/>
      <c r="AM95" s="480"/>
      <c r="AN95" s="480"/>
      <c r="AO95" s="480"/>
      <c r="AP95" s="480"/>
      <c r="AQ95" s="480"/>
      <c r="AR95" s="480"/>
      <c r="AS95" s="480"/>
      <c r="AT95" s="480"/>
      <c r="AU95" s="480"/>
      <c r="AV95" s="480"/>
      <c r="AW95" s="481"/>
      <c r="AX95" s="482">
        <f t="shared" si="31"/>
        <v>0</v>
      </c>
      <c r="AY95" s="494" t="str">
        <f t="shared" si="28"/>
        <v/>
      </c>
      <c r="AZ95" s="484">
        <f t="shared" si="29"/>
        <v>0</v>
      </c>
    </row>
    <row r="96" spans="1:52" s="58" customFormat="1" ht="24.9" customHeight="1" x14ac:dyDescent="0.25">
      <c r="A96" s="424" t="s">
        <v>407</v>
      </c>
      <c r="B96" s="424" t="s">
        <v>353</v>
      </c>
      <c r="C96" s="424" t="s">
        <v>439</v>
      </c>
      <c r="D96" s="307" t="s">
        <v>366</v>
      </c>
      <c r="E96" s="307" t="s">
        <v>713</v>
      </c>
      <c r="F96" s="230" t="s">
        <v>673</v>
      </c>
      <c r="G96" s="309">
        <v>49.9</v>
      </c>
      <c r="H96" s="305" t="str">
        <f>VLOOKUP($F96,'Leistungswerte UHR Schulen'!$C$6:$F$39,3,FALSE)</f>
        <v>W3</v>
      </c>
      <c r="I96" s="331">
        <f>VLOOKUP(H96,Turnus!$D$9:$E$26,2,FALSE)</f>
        <v>114.53571428571426</v>
      </c>
      <c r="J96" s="130">
        <f t="shared" si="2"/>
        <v>5715.3321428571417</v>
      </c>
      <c r="K96" s="131">
        <f>VLOOKUP($F96,'Leistungswerte UHR Schulen'!$C$6:$F$39,4,FALSE)</f>
        <v>0</v>
      </c>
      <c r="L96" s="492" t="str">
        <f t="shared" si="30"/>
        <v/>
      </c>
      <c r="M96" s="132">
        <f t="shared" si="3"/>
        <v>0</v>
      </c>
      <c r="N96" s="544">
        <f t="shared" si="9"/>
        <v>0</v>
      </c>
      <c r="O96" s="133">
        <f t="shared" si="4"/>
        <v>0</v>
      </c>
      <c r="P96" s="134">
        <f>+M96*N96</f>
        <v>0</v>
      </c>
      <c r="Q96" s="57"/>
      <c r="R96" s="479"/>
      <c r="S96" s="480"/>
      <c r="T96" s="480"/>
      <c r="U96" s="480"/>
      <c r="V96" s="480"/>
      <c r="W96" s="480"/>
      <c r="X96" s="480"/>
      <c r="Y96" s="480"/>
      <c r="Z96" s="480"/>
      <c r="AA96" s="480"/>
      <c r="AB96" s="480"/>
      <c r="AC96" s="480"/>
      <c r="AD96" s="480"/>
      <c r="AE96" s="480"/>
      <c r="AF96" s="480"/>
      <c r="AG96" s="480"/>
      <c r="AH96" s="480"/>
      <c r="AI96" s="480"/>
      <c r="AJ96" s="480"/>
      <c r="AK96" s="480"/>
      <c r="AL96" s="480"/>
      <c r="AM96" s="480"/>
      <c r="AN96" s="480"/>
      <c r="AO96" s="480"/>
      <c r="AP96" s="480"/>
      <c r="AQ96" s="480"/>
      <c r="AR96" s="480"/>
      <c r="AS96" s="480"/>
      <c r="AT96" s="480"/>
      <c r="AU96" s="480"/>
      <c r="AV96" s="480"/>
      <c r="AW96" s="481"/>
      <c r="AX96" s="482">
        <f t="shared" si="31"/>
        <v>0</v>
      </c>
      <c r="AY96" s="494" t="str">
        <f t="shared" si="28"/>
        <v/>
      </c>
      <c r="AZ96" s="484">
        <f t="shared" si="29"/>
        <v>0</v>
      </c>
    </row>
    <row r="97" spans="1:52" s="58" customFormat="1" ht="24.9" customHeight="1" x14ac:dyDescent="0.25">
      <c r="A97" s="424" t="s">
        <v>407</v>
      </c>
      <c r="B97" s="424" t="s">
        <v>353</v>
      </c>
      <c r="C97" s="424" t="s">
        <v>440</v>
      </c>
      <c r="D97" s="307" t="s">
        <v>366</v>
      </c>
      <c r="E97" s="307" t="s">
        <v>713</v>
      </c>
      <c r="F97" s="230" t="s">
        <v>673</v>
      </c>
      <c r="G97" s="309">
        <v>61.7</v>
      </c>
      <c r="H97" s="305" t="str">
        <f>VLOOKUP($F97,'Leistungswerte UHR Schulen'!$C$6:$F$39,3,FALSE)</f>
        <v>W3</v>
      </c>
      <c r="I97" s="331">
        <f>VLOOKUP(H97,Turnus!$D$9:$E$26,2,FALSE)</f>
        <v>114.53571428571426</v>
      </c>
      <c r="J97" s="130">
        <f t="shared" si="2"/>
        <v>7066.8535714285699</v>
      </c>
      <c r="K97" s="131">
        <f>VLOOKUP($F97,'Leistungswerte UHR Schulen'!$C$6:$F$39,4,FALSE)</f>
        <v>0</v>
      </c>
      <c r="L97" s="492" t="str">
        <f t="shared" si="30"/>
        <v/>
      </c>
      <c r="M97" s="132">
        <f t="shared" si="3"/>
        <v>0</v>
      </c>
      <c r="N97" s="544">
        <f t="shared" si="9"/>
        <v>0</v>
      </c>
      <c r="O97" s="133">
        <f t="shared" si="4"/>
        <v>0</v>
      </c>
      <c r="P97" s="134">
        <f>+M97*N97</f>
        <v>0</v>
      </c>
      <c r="Q97" s="57"/>
      <c r="R97" s="479"/>
      <c r="S97" s="480"/>
      <c r="T97" s="480"/>
      <c r="U97" s="480"/>
      <c r="V97" s="480"/>
      <c r="W97" s="480"/>
      <c r="X97" s="480"/>
      <c r="Y97" s="480"/>
      <c r="Z97" s="480"/>
      <c r="AA97" s="480"/>
      <c r="AB97" s="480"/>
      <c r="AC97" s="480"/>
      <c r="AD97" s="480"/>
      <c r="AE97" s="480"/>
      <c r="AF97" s="480"/>
      <c r="AG97" s="480"/>
      <c r="AH97" s="480"/>
      <c r="AI97" s="480"/>
      <c r="AJ97" s="480"/>
      <c r="AK97" s="480"/>
      <c r="AL97" s="480"/>
      <c r="AM97" s="480"/>
      <c r="AN97" s="480"/>
      <c r="AO97" s="480"/>
      <c r="AP97" s="480"/>
      <c r="AQ97" s="480"/>
      <c r="AR97" s="480"/>
      <c r="AS97" s="480"/>
      <c r="AT97" s="480"/>
      <c r="AU97" s="480"/>
      <c r="AV97" s="480"/>
      <c r="AW97" s="481"/>
      <c r="AX97" s="482">
        <f t="shared" si="31"/>
        <v>0</v>
      </c>
      <c r="AY97" s="494" t="str">
        <f t="shared" si="28"/>
        <v/>
      </c>
      <c r="AZ97" s="484">
        <f t="shared" si="29"/>
        <v>0</v>
      </c>
    </row>
    <row r="98" spans="1:52" s="58" customFormat="1" ht="24.9" customHeight="1" x14ac:dyDescent="0.25">
      <c r="A98" s="424" t="s">
        <v>407</v>
      </c>
      <c r="B98" s="424" t="s">
        <v>353</v>
      </c>
      <c r="C98" s="424" t="s">
        <v>441</v>
      </c>
      <c r="D98" s="307" t="s">
        <v>354</v>
      </c>
      <c r="E98" s="307" t="s">
        <v>713</v>
      </c>
      <c r="F98" s="230" t="s">
        <v>489</v>
      </c>
      <c r="G98" s="309">
        <v>15.5</v>
      </c>
      <c r="H98" s="305" t="str">
        <f>VLOOKUP($F98,'Leistungswerte UHR Schulen'!$C$6:$F$39,3,FALSE)</f>
        <v>W1</v>
      </c>
      <c r="I98" s="331">
        <f>VLOOKUP(H98,Turnus!$D$9:$E$26,2,FALSE)</f>
        <v>38.178571428571388</v>
      </c>
      <c r="J98" s="130">
        <f t="shared" si="2"/>
        <v>591.76785714285654</v>
      </c>
      <c r="K98" s="131">
        <f>VLOOKUP($F98,'Leistungswerte UHR Schulen'!$C$6:$F$39,4,FALSE)</f>
        <v>0</v>
      </c>
      <c r="L98" s="492" t="str">
        <f t="shared" si="30"/>
        <v/>
      </c>
      <c r="M98" s="132">
        <f t="shared" si="3"/>
        <v>0</v>
      </c>
      <c r="N98" s="544">
        <f t="shared" si="9"/>
        <v>0</v>
      </c>
      <c r="O98" s="133">
        <f t="shared" si="4"/>
        <v>0</v>
      </c>
      <c r="P98" s="134">
        <f>+M98*N98</f>
        <v>0</v>
      </c>
      <c r="Q98" s="57"/>
      <c r="R98" s="479"/>
      <c r="S98" s="480"/>
      <c r="T98" s="480"/>
      <c r="U98" s="480"/>
      <c r="V98" s="480"/>
      <c r="W98" s="480"/>
      <c r="X98" s="480"/>
      <c r="Y98" s="480"/>
      <c r="Z98" s="480"/>
      <c r="AA98" s="480"/>
      <c r="AB98" s="480"/>
      <c r="AC98" s="480"/>
      <c r="AD98" s="480"/>
      <c r="AE98" s="480"/>
      <c r="AF98" s="480"/>
      <c r="AG98" s="480"/>
      <c r="AH98" s="480"/>
      <c r="AI98" s="480"/>
      <c r="AJ98" s="480"/>
      <c r="AK98" s="480"/>
      <c r="AL98" s="480"/>
      <c r="AM98" s="480"/>
      <c r="AN98" s="480"/>
      <c r="AO98" s="480"/>
      <c r="AP98" s="480"/>
      <c r="AQ98" s="480"/>
      <c r="AR98" s="480"/>
      <c r="AS98" s="480"/>
      <c r="AT98" s="480"/>
      <c r="AU98" s="480"/>
      <c r="AV98" s="480"/>
      <c r="AW98" s="481"/>
      <c r="AX98" s="482">
        <f t="shared" si="31"/>
        <v>0</v>
      </c>
      <c r="AY98" s="494" t="str">
        <f t="shared" si="28"/>
        <v/>
      </c>
      <c r="AZ98" s="484">
        <f t="shared" si="29"/>
        <v>0</v>
      </c>
    </row>
    <row r="99" spans="1:52" s="58" customFormat="1" ht="24.9" customHeight="1" x14ac:dyDescent="0.25">
      <c r="A99" s="424" t="s">
        <v>407</v>
      </c>
      <c r="B99" s="424" t="s">
        <v>353</v>
      </c>
      <c r="C99" s="424"/>
      <c r="D99" s="307" t="s">
        <v>642</v>
      </c>
      <c r="E99" s="307" t="s">
        <v>713</v>
      </c>
      <c r="F99" s="230" t="s">
        <v>503</v>
      </c>
      <c r="G99" s="130"/>
      <c r="H99" s="305" t="str">
        <f>VLOOKUP($F99,'Leistungswerte UHR Schulen'!$C$6:$F$39,3,FALSE)</f>
        <v>kR</v>
      </c>
      <c r="I99" s="331">
        <f>VLOOKUP(H99,Turnus!$D$9:$E$26,2,FALSE)</f>
        <v>0</v>
      </c>
      <c r="J99" s="130">
        <f t="shared" ref="J99" si="36">+G99*I99</f>
        <v>0</v>
      </c>
      <c r="K99" s="131">
        <f>VLOOKUP($F99,'Leistungswerte UHR Schulen'!$C$6:$F$39,4,FALSE)</f>
        <v>0</v>
      </c>
      <c r="L99" s="492" t="str">
        <f t="shared" si="30"/>
        <v/>
      </c>
      <c r="M99" s="132">
        <f t="shared" ref="M99" si="37">IF(ISERROR(J99/K99),0,J99/K99)</f>
        <v>0</v>
      </c>
      <c r="N99" s="544">
        <f t="shared" si="9"/>
        <v>0</v>
      </c>
      <c r="O99" s="133">
        <f t="shared" ref="O99" si="38">IF(ISERROR(G99/K99*N99),0,G99/K99*N99)</f>
        <v>0</v>
      </c>
      <c r="P99" s="134">
        <f t="shared" ref="P99" si="39">+M99*N99</f>
        <v>0</v>
      </c>
      <c r="Q99" s="57"/>
      <c r="R99" s="479"/>
      <c r="S99" s="480"/>
      <c r="T99" s="480"/>
      <c r="U99" s="480"/>
      <c r="V99" s="480"/>
      <c r="W99" s="480"/>
      <c r="X99" s="480"/>
      <c r="Y99" s="480"/>
      <c r="Z99" s="480"/>
      <c r="AA99" s="480"/>
      <c r="AB99" s="480"/>
      <c r="AC99" s="480"/>
      <c r="AD99" s="480"/>
      <c r="AE99" s="480"/>
      <c r="AF99" s="480"/>
      <c r="AG99" s="480"/>
      <c r="AH99" s="480"/>
      <c r="AI99" s="480"/>
      <c r="AJ99" s="480"/>
      <c r="AK99" s="480"/>
      <c r="AL99" s="480"/>
      <c r="AM99" s="480"/>
      <c r="AN99" s="480"/>
      <c r="AO99" s="480"/>
      <c r="AP99" s="480"/>
      <c r="AQ99" s="480"/>
      <c r="AR99" s="480"/>
      <c r="AS99" s="480"/>
      <c r="AT99" s="480"/>
      <c r="AU99" s="480"/>
      <c r="AV99" s="480"/>
      <c r="AW99" s="481"/>
      <c r="AX99" s="482">
        <f t="shared" si="31"/>
        <v>0</v>
      </c>
      <c r="AY99" s="494" t="str">
        <f t="shared" si="28"/>
        <v/>
      </c>
      <c r="AZ99" s="484">
        <f t="shared" si="29"/>
        <v>0</v>
      </c>
    </row>
    <row r="100" spans="1:52" s="58" customFormat="1" ht="24.9" customHeight="1" x14ac:dyDescent="0.25">
      <c r="A100" s="424" t="s">
        <v>407</v>
      </c>
      <c r="B100" s="424" t="s">
        <v>353</v>
      </c>
      <c r="C100" s="424"/>
      <c r="D100" s="307" t="s">
        <v>442</v>
      </c>
      <c r="E100" s="308" t="s">
        <v>732</v>
      </c>
      <c r="F100" s="230" t="s">
        <v>503</v>
      </c>
      <c r="G100" s="309">
        <v>25</v>
      </c>
      <c r="H100" s="305" t="str">
        <f>VLOOKUP($F100,'Leistungswerte UHR Schulen'!$C$6:$F$39,3,FALSE)</f>
        <v>kR</v>
      </c>
      <c r="I100" s="331">
        <f>VLOOKUP(H100,Turnus!$D$9:$E$26,2,FALSE)</f>
        <v>0</v>
      </c>
      <c r="J100" s="130">
        <f t="shared" si="2"/>
        <v>0</v>
      </c>
      <c r="K100" s="131">
        <f>VLOOKUP($F100,'Leistungswerte UHR Schulen'!$C$6:$F$39,4,FALSE)</f>
        <v>0</v>
      </c>
      <c r="L100" s="492" t="str">
        <f t="shared" si="30"/>
        <v/>
      </c>
      <c r="M100" s="132">
        <f t="shared" si="3"/>
        <v>0</v>
      </c>
      <c r="N100" s="544">
        <f t="shared" si="9"/>
        <v>0</v>
      </c>
      <c r="O100" s="133">
        <f t="shared" si="4"/>
        <v>0</v>
      </c>
      <c r="P100" s="134">
        <f t="shared" ref="P100:P128" si="40">+M100*N100</f>
        <v>0</v>
      </c>
      <c r="Q100" s="57"/>
      <c r="R100" s="479"/>
      <c r="S100" s="480"/>
      <c r="T100" s="480"/>
      <c r="U100" s="480"/>
      <c r="V100" s="480"/>
      <c r="W100" s="480"/>
      <c r="X100" s="480"/>
      <c r="Y100" s="480"/>
      <c r="Z100" s="480"/>
      <c r="AA100" s="480"/>
      <c r="AB100" s="480"/>
      <c r="AC100" s="480"/>
      <c r="AD100" s="480"/>
      <c r="AE100" s="480"/>
      <c r="AF100" s="480"/>
      <c r="AG100" s="480"/>
      <c r="AH100" s="480"/>
      <c r="AI100" s="480"/>
      <c r="AJ100" s="480"/>
      <c r="AK100" s="480"/>
      <c r="AL100" s="480"/>
      <c r="AM100" s="480"/>
      <c r="AN100" s="480"/>
      <c r="AO100" s="480"/>
      <c r="AP100" s="480"/>
      <c r="AQ100" s="480"/>
      <c r="AR100" s="480"/>
      <c r="AS100" s="480"/>
      <c r="AT100" s="480"/>
      <c r="AU100" s="480"/>
      <c r="AV100" s="480"/>
      <c r="AW100" s="481"/>
      <c r="AX100" s="482">
        <f t="shared" si="31"/>
        <v>0</v>
      </c>
      <c r="AY100" s="494" t="str">
        <f t="shared" si="28"/>
        <v/>
      </c>
      <c r="AZ100" s="484">
        <f t="shared" si="29"/>
        <v>0</v>
      </c>
    </row>
    <row r="101" spans="1:52" s="58" customFormat="1" ht="24.9" customHeight="1" x14ac:dyDescent="0.25">
      <c r="A101" s="424" t="s">
        <v>407</v>
      </c>
      <c r="B101" s="424" t="s">
        <v>353</v>
      </c>
      <c r="C101" s="424"/>
      <c r="D101" s="307" t="s">
        <v>656</v>
      </c>
      <c r="E101" s="307" t="s">
        <v>735</v>
      </c>
      <c r="F101" s="230" t="s">
        <v>483</v>
      </c>
      <c r="G101" s="309">
        <v>102</v>
      </c>
      <c r="H101" s="305" t="str">
        <f>VLOOKUP($F101,'Leistungswerte UHR Schulen'!$C$6:$F$39,3,FALSE)</f>
        <v>W5</v>
      </c>
      <c r="I101" s="331">
        <f>VLOOKUP(H101,Turnus!$D$9:$E$26,2,FALSE)</f>
        <v>188.46428571428572</v>
      </c>
      <c r="J101" s="130">
        <f t="shared" si="2"/>
        <v>19223.357142857145</v>
      </c>
      <c r="K101" s="131">
        <f>VLOOKUP($F101,'Leistungswerte UHR Schulen'!$C$6:$F$39,4,FALSE)</f>
        <v>0</v>
      </c>
      <c r="L101" s="492" t="str">
        <f t="shared" si="30"/>
        <v/>
      </c>
      <c r="M101" s="132">
        <f t="shared" si="3"/>
        <v>0</v>
      </c>
      <c r="N101" s="544">
        <f t="shared" si="9"/>
        <v>0</v>
      </c>
      <c r="O101" s="133">
        <f t="shared" si="4"/>
        <v>0</v>
      </c>
      <c r="P101" s="134">
        <f t="shared" si="40"/>
        <v>0</v>
      </c>
      <c r="Q101" s="57"/>
      <c r="R101" s="479"/>
      <c r="S101" s="480"/>
      <c r="T101" s="480"/>
      <c r="U101" s="480"/>
      <c r="V101" s="480"/>
      <c r="W101" s="480"/>
      <c r="X101" s="480"/>
      <c r="Y101" s="480"/>
      <c r="Z101" s="480"/>
      <c r="AA101" s="480"/>
      <c r="AB101" s="480"/>
      <c r="AC101" s="480"/>
      <c r="AD101" s="480"/>
      <c r="AE101" s="480"/>
      <c r="AF101" s="480"/>
      <c r="AG101" s="480"/>
      <c r="AH101" s="480"/>
      <c r="AI101" s="480"/>
      <c r="AJ101" s="480"/>
      <c r="AK101" s="480"/>
      <c r="AL101" s="480"/>
      <c r="AM101" s="480"/>
      <c r="AN101" s="480"/>
      <c r="AO101" s="480"/>
      <c r="AP101" s="480"/>
      <c r="AQ101" s="480"/>
      <c r="AR101" s="480"/>
      <c r="AS101" s="480"/>
      <c r="AT101" s="480"/>
      <c r="AU101" s="480"/>
      <c r="AV101" s="480"/>
      <c r="AW101" s="481"/>
      <c r="AX101" s="482">
        <f t="shared" si="31"/>
        <v>0</v>
      </c>
      <c r="AY101" s="494" t="str">
        <f t="shared" si="28"/>
        <v/>
      </c>
      <c r="AZ101" s="484">
        <f t="shared" si="29"/>
        <v>0</v>
      </c>
    </row>
    <row r="102" spans="1:52" s="58" customFormat="1" ht="24.9" customHeight="1" x14ac:dyDescent="0.25">
      <c r="A102" s="424" t="s">
        <v>407</v>
      </c>
      <c r="B102" s="424" t="s">
        <v>353</v>
      </c>
      <c r="C102" s="424" t="s">
        <v>443</v>
      </c>
      <c r="D102" s="307" t="s">
        <v>259</v>
      </c>
      <c r="E102" s="307" t="s">
        <v>703</v>
      </c>
      <c r="F102" s="230" t="s">
        <v>473</v>
      </c>
      <c r="G102" s="309">
        <v>24.4</v>
      </c>
      <c r="H102" s="305" t="str">
        <f>VLOOKUP($F103,'Leistungswerte UHR Schulen'!$C$6:$F$39,3,FALSE)</f>
        <v>W3</v>
      </c>
      <c r="I102" s="331">
        <f>VLOOKUP(H102,Turnus!$D$9:$E$26,2,FALSE)</f>
        <v>114.53571428571426</v>
      </c>
      <c r="J102" s="130">
        <f t="shared" si="2"/>
        <v>2794.6714285714279</v>
      </c>
      <c r="K102" s="131">
        <f>VLOOKUP($F103,'Leistungswerte UHR Schulen'!$C$6:$F$39,4,FALSE)</f>
        <v>0</v>
      </c>
      <c r="L102" s="492" t="str">
        <f t="shared" si="30"/>
        <v/>
      </c>
      <c r="M102" s="132">
        <f t="shared" si="3"/>
        <v>0</v>
      </c>
      <c r="N102" s="544">
        <f t="shared" si="9"/>
        <v>0</v>
      </c>
      <c r="O102" s="133">
        <f t="shared" si="4"/>
        <v>0</v>
      </c>
      <c r="P102" s="134">
        <f t="shared" si="40"/>
        <v>0</v>
      </c>
      <c r="Q102" s="57"/>
      <c r="R102" s="479"/>
      <c r="S102" s="480"/>
      <c r="T102" s="480"/>
      <c r="U102" s="480"/>
      <c r="V102" s="480"/>
      <c r="W102" s="480"/>
      <c r="X102" s="480"/>
      <c r="Y102" s="480"/>
      <c r="Z102" s="480"/>
      <c r="AA102" s="480"/>
      <c r="AB102" s="480"/>
      <c r="AC102" s="480"/>
      <c r="AD102" s="480"/>
      <c r="AE102" s="480"/>
      <c r="AF102" s="480"/>
      <c r="AG102" s="480"/>
      <c r="AH102" s="480"/>
      <c r="AI102" s="480"/>
      <c r="AJ102" s="480"/>
      <c r="AK102" s="480"/>
      <c r="AL102" s="480"/>
      <c r="AM102" s="480"/>
      <c r="AN102" s="480"/>
      <c r="AO102" s="480"/>
      <c r="AP102" s="480"/>
      <c r="AQ102" s="480"/>
      <c r="AR102" s="480"/>
      <c r="AS102" s="480"/>
      <c r="AT102" s="480"/>
      <c r="AU102" s="480"/>
      <c r="AV102" s="480"/>
      <c r="AW102" s="481"/>
      <c r="AX102" s="482">
        <f t="shared" si="31"/>
        <v>0</v>
      </c>
      <c r="AY102" s="494" t="str">
        <f t="shared" si="28"/>
        <v/>
      </c>
      <c r="AZ102" s="484">
        <f t="shared" si="29"/>
        <v>0</v>
      </c>
    </row>
    <row r="103" spans="1:52" s="58" customFormat="1" ht="24.9" customHeight="1" x14ac:dyDescent="0.25">
      <c r="A103" s="424" t="s">
        <v>407</v>
      </c>
      <c r="B103" s="424" t="s">
        <v>353</v>
      </c>
      <c r="C103" s="424" t="s">
        <v>444</v>
      </c>
      <c r="D103" s="307" t="s">
        <v>367</v>
      </c>
      <c r="E103" s="307" t="s">
        <v>703</v>
      </c>
      <c r="F103" s="230" t="s">
        <v>473</v>
      </c>
      <c r="G103" s="309">
        <v>24.6</v>
      </c>
      <c r="H103" s="305" t="str">
        <f>VLOOKUP($F103,'Leistungswerte UHR Schulen'!$C$6:$F$39,3,FALSE)</f>
        <v>W3</v>
      </c>
      <c r="I103" s="331">
        <f>VLOOKUP(H103,Turnus!$D$9:$E$26,2,FALSE)</f>
        <v>114.53571428571426</v>
      </c>
      <c r="J103" s="130">
        <f t="shared" si="2"/>
        <v>2817.5785714285712</v>
      </c>
      <c r="K103" s="131">
        <f>VLOOKUP($F104,'Leistungswerte UHR Schulen'!$C$6:$F$39,4,FALSE)</f>
        <v>0</v>
      </c>
      <c r="L103" s="492" t="str">
        <f t="shared" si="30"/>
        <v/>
      </c>
      <c r="M103" s="132">
        <f t="shared" si="3"/>
        <v>0</v>
      </c>
      <c r="N103" s="544">
        <f t="shared" si="9"/>
        <v>0</v>
      </c>
      <c r="O103" s="133">
        <f t="shared" si="4"/>
        <v>0</v>
      </c>
      <c r="P103" s="134">
        <f t="shared" si="40"/>
        <v>0</v>
      </c>
      <c r="Q103" s="57"/>
      <c r="R103" s="479"/>
      <c r="S103" s="480"/>
      <c r="T103" s="480"/>
      <c r="U103" s="480"/>
      <c r="V103" s="480"/>
      <c r="W103" s="480"/>
      <c r="X103" s="480"/>
      <c r="Y103" s="480"/>
      <c r="Z103" s="480"/>
      <c r="AA103" s="480"/>
      <c r="AB103" s="480"/>
      <c r="AC103" s="480"/>
      <c r="AD103" s="480"/>
      <c r="AE103" s="480"/>
      <c r="AF103" s="480"/>
      <c r="AG103" s="480"/>
      <c r="AH103" s="480"/>
      <c r="AI103" s="480"/>
      <c r="AJ103" s="480"/>
      <c r="AK103" s="480"/>
      <c r="AL103" s="480"/>
      <c r="AM103" s="480"/>
      <c r="AN103" s="480"/>
      <c r="AO103" s="480"/>
      <c r="AP103" s="480"/>
      <c r="AQ103" s="480"/>
      <c r="AR103" s="480"/>
      <c r="AS103" s="480"/>
      <c r="AT103" s="480"/>
      <c r="AU103" s="480"/>
      <c r="AV103" s="480"/>
      <c r="AW103" s="481"/>
      <c r="AX103" s="482">
        <f t="shared" si="31"/>
        <v>0</v>
      </c>
      <c r="AY103" s="494" t="str">
        <f t="shared" si="28"/>
        <v/>
      </c>
      <c r="AZ103" s="484">
        <f t="shared" si="29"/>
        <v>0</v>
      </c>
    </row>
    <row r="104" spans="1:52" s="58" customFormat="1" ht="24.9" customHeight="1" x14ac:dyDescent="0.25">
      <c r="A104" s="424" t="s">
        <v>407</v>
      </c>
      <c r="B104" s="424" t="s">
        <v>353</v>
      </c>
      <c r="C104" s="424" t="s">
        <v>445</v>
      </c>
      <c r="D104" s="307" t="s">
        <v>368</v>
      </c>
      <c r="E104" s="307" t="s">
        <v>703</v>
      </c>
      <c r="F104" s="230" t="s">
        <v>473</v>
      </c>
      <c r="G104" s="309">
        <v>21.1</v>
      </c>
      <c r="H104" s="305" t="str">
        <f>VLOOKUP($F104,'Leistungswerte UHR Schulen'!$C$6:$F$39,3,FALSE)</f>
        <v>W3</v>
      </c>
      <c r="I104" s="331">
        <f>VLOOKUP(H104,Turnus!$D$9:$E$26,2,FALSE)</f>
        <v>114.53571428571426</v>
      </c>
      <c r="J104" s="130">
        <f t="shared" si="2"/>
        <v>2416.7035714285712</v>
      </c>
      <c r="K104" s="131">
        <f>VLOOKUP($F104,'Leistungswerte UHR Schulen'!$C$6:$F$39,4,FALSE)</f>
        <v>0</v>
      </c>
      <c r="L104" s="492" t="str">
        <f t="shared" si="30"/>
        <v/>
      </c>
      <c r="M104" s="132">
        <f t="shared" si="3"/>
        <v>0</v>
      </c>
      <c r="N104" s="544">
        <f t="shared" si="9"/>
        <v>0</v>
      </c>
      <c r="O104" s="133">
        <f t="shared" si="4"/>
        <v>0</v>
      </c>
      <c r="P104" s="134">
        <f t="shared" si="40"/>
        <v>0</v>
      </c>
      <c r="Q104" s="57"/>
      <c r="R104" s="479"/>
      <c r="S104" s="480"/>
      <c r="T104" s="480"/>
      <c r="U104" s="480"/>
      <c r="V104" s="480"/>
      <c r="W104" s="480"/>
      <c r="X104" s="480"/>
      <c r="Y104" s="480"/>
      <c r="Z104" s="480"/>
      <c r="AA104" s="480"/>
      <c r="AB104" s="480"/>
      <c r="AC104" s="480"/>
      <c r="AD104" s="480"/>
      <c r="AE104" s="480"/>
      <c r="AF104" s="480"/>
      <c r="AG104" s="480"/>
      <c r="AH104" s="480"/>
      <c r="AI104" s="480"/>
      <c r="AJ104" s="480"/>
      <c r="AK104" s="480"/>
      <c r="AL104" s="480"/>
      <c r="AM104" s="480"/>
      <c r="AN104" s="480"/>
      <c r="AO104" s="480"/>
      <c r="AP104" s="480"/>
      <c r="AQ104" s="480"/>
      <c r="AR104" s="480"/>
      <c r="AS104" s="480"/>
      <c r="AT104" s="480"/>
      <c r="AU104" s="480"/>
      <c r="AV104" s="480"/>
      <c r="AW104" s="481"/>
      <c r="AX104" s="482">
        <f t="shared" si="31"/>
        <v>0</v>
      </c>
      <c r="AY104" s="494" t="str">
        <f t="shared" ref="AY104:AY134" si="41">IFERROR(L104*AX104,"")</f>
        <v/>
      </c>
      <c r="AZ104" s="484">
        <f t="shared" ref="AZ104:AZ134" si="42">AX104*O104</f>
        <v>0</v>
      </c>
    </row>
    <row r="105" spans="1:52" s="58" customFormat="1" ht="24.9" customHeight="1" x14ac:dyDescent="0.25">
      <c r="A105" s="424" t="s">
        <v>407</v>
      </c>
      <c r="B105" s="424" t="s">
        <v>353</v>
      </c>
      <c r="C105" s="424" t="s">
        <v>446</v>
      </c>
      <c r="D105" s="307" t="s">
        <v>645</v>
      </c>
      <c r="E105" s="307" t="s">
        <v>703</v>
      </c>
      <c r="F105" s="230" t="s">
        <v>672</v>
      </c>
      <c r="G105" s="309">
        <v>13.5</v>
      </c>
      <c r="H105" s="305" t="str">
        <f>VLOOKUP($F105,'Leistungswerte UHR Schulen'!$C$6:$F$39,3,FALSE)</f>
        <v>W3</v>
      </c>
      <c r="I105" s="331">
        <f>VLOOKUP(H105,Turnus!$D$9:$E$26,2,FALSE)</f>
        <v>114.53571428571426</v>
      </c>
      <c r="J105" s="130">
        <f t="shared" si="2"/>
        <v>1546.2321428571427</v>
      </c>
      <c r="K105" s="131">
        <f>VLOOKUP($F105,'Leistungswerte UHR Schulen'!$C$6:$F$39,4,FALSE)</f>
        <v>0</v>
      </c>
      <c r="L105" s="492" t="str">
        <f t="shared" si="30"/>
        <v/>
      </c>
      <c r="M105" s="132">
        <f t="shared" si="3"/>
        <v>0</v>
      </c>
      <c r="N105" s="544">
        <f t="shared" si="9"/>
        <v>0</v>
      </c>
      <c r="O105" s="133">
        <f t="shared" si="4"/>
        <v>0</v>
      </c>
      <c r="P105" s="134">
        <f t="shared" si="40"/>
        <v>0</v>
      </c>
      <c r="Q105" s="57"/>
      <c r="R105" s="479"/>
      <c r="S105" s="480"/>
      <c r="T105" s="480"/>
      <c r="U105" s="480"/>
      <c r="V105" s="480"/>
      <c r="W105" s="480"/>
      <c r="X105" s="480"/>
      <c r="Y105" s="480"/>
      <c r="Z105" s="480"/>
      <c r="AA105" s="480"/>
      <c r="AB105" s="480"/>
      <c r="AC105" s="480"/>
      <c r="AD105" s="480"/>
      <c r="AE105" s="480"/>
      <c r="AF105" s="480"/>
      <c r="AG105" s="480"/>
      <c r="AH105" s="480"/>
      <c r="AI105" s="480"/>
      <c r="AJ105" s="480"/>
      <c r="AK105" s="480"/>
      <c r="AL105" s="480"/>
      <c r="AM105" s="480"/>
      <c r="AN105" s="480"/>
      <c r="AO105" s="480"/>
      <c r="AP105" s="480"/>
      <c r="AQ105" s="480"/>
      <c r="AR105" s="480"/>
      <c r="AS105" s="480"/>
      <c r="AT105" s="480"/>
      <c r="AU105" s="480"/>
      <c r="AV105" s="480"/>
      <c r="AW105" s="481"/>
      <c r="AX105" s="482">
        <f t="shared" si="31"/>
        <v>0</v>
      </c>
      <c r="AY105" s="494" t="str">
        <f t="shared" si="41"/>
        <v/>
      </c>
      <c r="AZ105" s="484">
        <f t="shared" si="42"/>
        <v>0</v>
      </c>
    </row>
    <row r="106" spans="1:52" s="58" customFormat="1" ht="24.9" customHeight="1" x14ac:dyDescent="0.25">
      <c r="A106" s="424" t="s">
        <v>407</v>
      </c>
      <c r="B106" s="424" t="s">
        <v>353</v>
      </c>
      <c r="C106" s="424" t="s">
        <v>446</v>
      </c>
      <c r="D106" s="307" t="s">
        <v>646</v>
      </c>
      <c r="E106" s="307" t="s">
        <v>703</v>
      </c>
      <c r="F106" s="230" t="s">
        <v>473</v>
      </c>
      <c r="G106" s="309">
        <v>19</v>
      </c>
      <c r="H106" s="305" t="str">
        <f>VLOOKUP($F106,'Leistungswerte UHR Schulen'!$C$6:$F$39,3,FALSE)</f>
        <v>W3</v>
      </c>
      <c r="I106" s="331">
        <f>VLOOKUP(H106,Turnus!$D$9:$E$26,2,FALSE)</f>
        <v>114.53571428571426</v>
      </c>
      <c r="J106" s="130">
        <f t="shared" si="2"/>
        <v>2176.1785714285711</v>
      </c>
      <c r="K106" s="131">
        <f>VLOOKUP($F106,'Leistungswerte UHR Schulen'!$C$6:$F$39,4,FALSE)</f>
        <v>0</v>
      </c>
      <c r="L106" s="492" t="str">
        <f t="shared" si="30"/>
        <v/>
      </c>
      <c r="M106" s="132">
        <f t="shared" si="3"/>
        <v>0</v>
      </c>
      <c r="N106" s="544">
        <f t="shared" si="9"/>
        <v>0</v>
      </c>
      <c r="O106" s="133">
        <f t="shared" si="4"/>
        <v>0</v>
      </c>
      <c r="P106" s="134">
        <f t="shared" si="40"/>
        <v>0</v>
      </c>
      <c r="Q106" s="57"/>
      <c r="R106" s="479"/>
      <c r="S106" s="480"/>
      <c r="T106" s="480"/>
      <c r="U106" s="480"/>
      <c r="V106" s="480"/>
      <c r="W106" s="480"/>
      <c r="X106" s="480"/>
      <c r="Y106" s="480"/>
      <c r="Z106" s="480"/>
      <c r="AA106" s="480"/>
      <c r="AB106" s="480"/>
      <c r="AC106" s="480"/>
      <c r="AD106" s="480"/>
      <c r="AE106" s="480"/>
      <c r="AF106" s="480"/>
      <c r="AG106" s="480"/>
      <c r="AH106" s="480"/>
      <c r="AI106" s="480"/>
      <c r="AJ106" s="480"/>
      <c r="AK106" s="480"/>
      <c r="AL106" s="480"/>
      <c r="AM106" s="480"/>
      <c r="AN106" s="480"/>
      <c r="AO106" s="480"/>
      <c r="AP106" s="480"/>
      <c r="AQ106" s="480"/>
      <c r="AR106" s="480"/>
      <c r="AS106" s="480"/>
      <c r="AT106" s="480"/>
      <c r="AU106" s="480"/>
      <c r="AV106" s="480"/>
      <c r="AW106" s="481"/>
      <c r="AX106" s="482">
        <f t="shared" si="31"/>
        <v>0</v>
      </c>
      <c r="AY106" s="494" t="str">
        <f t="shared" si="41"/>
        <v/>
      </c>
      <c r="AZ106" s="484">
        <f t="shared" si="42"/>
        <v>0</v>
      </c>
    </row>
    <row r="107" spans="1:52" s="58" customFormat="1" ht="24.9" customHeight="1" x14ac:dyDescent="0.25">
      <c r="A107" s="424" t="s">
        <v>407</v>
      </c>
      <c r="B107" s="424" t="s">
        <v>353</v>
      </c>
      <c r="C107" s="424"/>
      <c r="D107" s="307" t="s">
        <v>269</v>
      </c>
      <c r="E107" s="307" t="s">
        <v>735</v>
      </c>
      <c r="F107" s="230" t="s">
        <v>481</v>
      </c>
      <c r="G107" s="309">
        <v>100</v>
      </c>
      <c r="H107" s="305" t="str">
        <f>VLOOKUP($F107,'Leistungswerte UHR Schulen'!$C$6:$F$39,3,FALSE)</f>
        <v>W5</v>
      </c>
      <c r="I107" s="331">
        <f>VLOOKUP(H107,Turnus!$D$9:$E$26,2,FALSE)</f>
        <v>188.46428571428572</v>
      </c>
      <c r="J107" s="130">
        <f t="shared" si="2"/>
        <v>18846.428571428572</v>
      </c>
      <c r="K107" s="131">
        <f>VLOOKUP($F107,'Leistungswerte UHR Schulen'!$C$6:$F$39,4,FALSE)</f>
        <v>0</v>
      </c>
      <c r="L107" s="492" t="str">
        <f t="shared" si="30"/>
        <v/>
      </c>
      <c r="M107" s="132">
        <f t="shared" si="3"/>
        <v>0</v>
      </c>
      <c r="N107" s="544">
        <f t="shared" si="9"/>
        <v>0</v>
      </c>
      <c r="O107" s="133">
        <f t="shared" si="4"/>
        <v>0</v>
      </c>
      <c r="P107" s="134">
        <f t="shared" si="40"/>
        <v>0</v>
      </c>
      <c r="Q107" s="57"/>
      <c r="R107" s="479"/>
      <c r="S107" s="480"/>
      <c r="T107" s="480"/>
      <c r="U107" s="480"/>
      <c r="V107" s="480"/>
      <c r="W107" s="480"/>
      <c r="X107" s="480"/>
      <c r="Y107" s="480"/>
      <c r="Z107" s="480"/>
      <c r="AA107" s="480"/>
      <c r="AB107" s="480"/>
      <c r="AC107" s="480"/>
      <c r="AD107" s="480"/>
      <c r="AE107" s="480"/>
      <c r="AF107" s="480"/>
      <c r="AG107" s="480"/>
      <c r="AH107" s="480"/>
      <c r="AI107" s="480"/>
      <c r="AJ107" s="480"/>
      <c r="AK107" s="480"/>
      <c r="AL107" s="480"/>
      <c r="AM107" s="480"/>
      <c r="AN107" s="480"/>
      <c r="AO107" s="480"/>
      <c r="AP107" s="480"/>
      <c r="AQ107" s="480"/>
      <c r="AR107" s="480"/>
      <c r="AS107" s="480"/>
      <c r="AT107" s="480"/>
      <c r="AU107" s="480"/>
      <c r="AV107" s="480"/>
      <c r="AW107" s="481"/>
      <c r="AX107" s="482">
        <f t="shared" si="31"/>
        <v>0</v>
      </c>
      <c r="AY107" s="494" t="str">
        <f t="shared" si="41"/>
        <v/>
      </c>
      <c r="AZ107" s="484">
        <f t="shared" si="42"/>
        <v>0</v>
      </c>
    </row>
    <row r="108" spans="1:52" s="58" customFormat="1" ht="24.9" customHeight="1" x14ac:dyDescent="0.25">
      <c r="A108" s="424" t="s">
        <v>407</v>
      </c>
      <c r="B108" s="424" t="s">
        <v>654</v>
      </c>
      <c r="C108" s="424" t="s">
        <v>447</v>
      </c>
      <c r="D108" s="307" t="s">
        <v>448</v>
      </c>
      <c r="E108" s="307" t="s">
        <v>703</v>
      </c>
      <c r="F108" s="230" t="s">
        <v>672</v>
      </c>
      <c r="G108" s="309">
        <v>65.5</v>
      </c>
      <c r="H108" s="305" t="str">
        <f>VLOOKUP($F108,'Leistungswerte UHR Schulen'!$C$6:$F$39,3,FALSE)</f>
        <v>W3</v>
      </c>
      <c r="I108" s="331">
        <f>VLOOKUP(H108,Turnus!$D$9:$E$26,2,FALSE)</f>
        <v>114.53571428571426</v>
      </c>
      <c r="J108" s="130">
        <f t="shared" si="2"/>
        <v>7502.0892857142844</v>
      </c>
      <c r="K108" s="131">
        <f>VLOOKUP($F108,'Leistungswerte UHR Schulen'!$C$6:$F$39,4,FALSE)</f>
        <v>0</v>
      </c>
      <c r="L108" s="492" t="str">
        <f t="shared" si="30"/>
        <v/>
      </c>
      <c r="M108" s="132">
        <f t="shared" si="3"/>
        <v>0</v>
      </c>
      <c r="N108" s="544">
        <f t="shared" si="9"/>
        <v>0</v>
      </c>
      <c r="O108" s="133">
        <f t="shared" si="4"/>
        <v>0</v>
      </c>
      <c r="P108" s="134">
        <f t="shared" si="40"/>
        <v>0</v>
      </c>
      <c r="Q108" s="57"/>
      <c r="R108" s="479"/>
      <c r="S108" s="480"/>
      <c r="T108" s="480"/>
      <c r="U108" s="480"/>
      <c r="V108" s="480"/>
      <c r="W108" s="480"/>
      <c r="X108" s="480"/>
      <c r="Y108" s="480"/>
      <c r="Z108" s="480"/>
      <c r="AA108" s="480"/>
      <c r="AB108" s="480"/>
      <c r="AC108" s="480"/>
      <c r="AD108" s="480"/>
      <c r="AE108" s="480"/>
      <c r="AF108" s="480"/>
      <c r="AG108" s="480"/>
      <c r="AH108" s="480"/>
      <c r="AI108" s="480"/>
      <c r="AJ108" s="480"/>
      <c r="AK108" s="480"/>
      <c r="AL108" s="480"/>
      <c r="AM108" s="480"/>
      <c r="AN108" s="480"/>
      <c r="AO108" s="480"/>
      <c r="AP108" s="480"/>
      <c r="AQ108" s="480"/>
      <c r="AR108" s="480"/>
      <c r="AS108" s="480"/>
      <c r="AT108" s="480"/>
      <c r="AU108" s="480"/>
      <c r="AV108" s="480"/>
      <c r="AW108" s="481"/>
      <c r="AX108" s="482">
        <f t="shared" si="31"/>
        <v>0</v>
      </c>
      <c r="AY108" s="494" t="str">
        <f t="shared" si="41"/>
        <v/>
      </c>
      <c r="AZ108" s="484">
        <f t="shared" si="42"/>
        <v>0</v>
      </c>
    </row>
    <row r="109" spans="1:52" s="58" customFormat="1" ht="24.9" customHeight="1" x14ac:dyDescent="0.25">
      <c r="A109" s="424" t="s">
        <v>407</v>
      </c>
      <c r="B109" s="424" t="s">
        <v>654</v>
      </c>
      <c r="C109" s="424" t="s">
        <v>447</v>
      </c>
      <c r="D109" s="307" t="s">
        <v>267</v>
      </c>
      <c r="E109" s="307" t="s">
        <v>703</v>
      </c>
      <c r="F109" s="230" t="s">
        <v>676</v>
      </c>
      <c r="G109" s="309">
        <f>16.5*7</f>
        <v>115.5</v>
      </c>
      <c r="H109" s="305" t="str">
        <f>VLOOKUP($F109,'Leistungswerte UHR Schulen'!$C$6:$F$39,3,FALSE)</f>
        <v>W3</v>
      </c>
      <c r="I109" s="331">
        <f>VLOOKUP(H109,Turnus!$D$9:$E$26,2,FALSE)</f>
        <v>114.53571428571426</v>
      </c>
      <c r="J109" s="130">
        <f t="shared" si="2"/>
        <v>13228.874999999998</v>
      </c>
      <c r="K109" s="131">
        <f>VLOOKUP($F109,'Leistungswerte UHR Schulen'!$C$6:$F$39,4,FALSE)</f>
        <v>0</v>
      </c>
      <c r="L109" s="492" t="str">
        <f t="shared" si="30"/>
        <v/>
      </c>
      <c r="M109" s="132">
        <f t="shared" si="3"/>
        <v>0</v>
      </c>
      <c r="N109" s="544">
        <f t="shared" si="9"/>
        <v>0</v>
      </c>
      <c r="O109" s="133">
        <f t="shared" si="4"/>
        <v>0</v>
      </c>
      <c r="P109" s="134">
        <f t="shared" si="40"/>
        <v>0</v>
      </c>
      <c r="Q109" s="57"/>
      <c r="R109" s="479"/>
      <c r="S109" s="480"/>
      <c r="T109" s="480"/>
      <c r="U109" s="480"/>
      <c r="V109" s="480"/>
      <c r="W109" s="480"/>
      <c r="X109" s="480"/>
      <c r="Y109" s="480"/>
      <c r="Z109" s="480"/>
      <c r="AA109" s="480"/>
      <c r="AB109" s="480"/>
      <c r="AC109" s="480"/>
      <c r="AD109" s="480"/>
      <c r="AE109" s="480"/>
      <c r="AF109" s="480"/>
      <c r="AG109" s="480"/>
      <c r="AH109" s="480"/>
      <c r="AI109" s="480"/>
      <c r="AJ109" s="480"/>
      <c r="AK109" s="480"/>
      <c r="AL109" s="480"/>
      <c r="AM109" s="480"/>
      <c r="AN109" s="480"/>
      <c r="AO109" s="480"/>
      <c r="AP109" s="480"/>
      <c r="AQ109" s="480"/>
      <c r="AR109" s="480"/>
      <c r="AS109" s="480"/>
      <c r="AT109" s="480"/>
      <c r="AU109" s="480"/>
      <c r="AV109" s="480"/>
      <c r="AW109" s="481"/>
      <c r="AX109" s="482">
        <f t="shared" si="31"/>
        <v>0</v>
      </c>
      <c r="AY109" s="494" t="str">
        <f t="shared" si="41"/>
        <v/>
      </c>
      <c r="AZ109" s="484">
        <f t="shared" si="42"/>
        <v>0</v>
      </c>
    </row>
    <row r="110" spans="1:52" s="58" customFormat="1" ht="24.9" customHeight="1" x14ac:dyDescent="0.25">
      <c r="A110" s="424" t="s">
        <v>407</v>
      </c>
      <c r="B110" s="424" t="s">
        <v>654</v>
      </c>
      <c r="C110" s="424" t="s">
        <v>449</v>
      </c>
      <c r="D110" s="307" t="s">
        <v>655</v>
      </c>
      <c r="E110" s="307" t="s">
        <v>168</v>
      </c>
      <c r="F110" s="230" t="s">
        <v>676</v>
      </c>
      <c r="G110" s="309">
        <v>42.8</v>
      </c>
      <c r="H110" s="305" t="str">
        <f>VLOOKUP($F110,'Leistungswerte UHR Schulen'!$C$6:$F$39,3,FALSE)</f>
        <v>W3</v>
      </c>
      <c r="I110" s="331">
        <f>VLOOKUP(H110,Turnus!$D$9:$E$26,2,FALSE)</f>
        <v>114.53571428571426</v>
      </c>
      <c r="J110" s="130">
        <f t="shared" si="2"/>
        <v>4902.1285714285705</v>
      </c>
      <c r="K110" s="131">
        <f>VLOOKUP($F110,'Leistungswerte UHR Schulen'!$C$6:$F$39,4,FALSE)</f>
        <v>0</v>
      </c>
      <c r="L110" s="492" t="str">
        <f t="shared" si="30"/>
        <v/>
      </c>
      <c r="M110" s="132">
        <f t="shared" si="3"/>
        <v>0</v>
      </c>
      <c r="N110" s="544">
        <f t="shared" si="9"/>
        <v>0</v>
      </c>
      <c r="O110" s="133">
        <f t="shared" si="4"/>
        <v>0</v>
      </c>
      <c r="P110" s="134">
        <f t="shared" si="40"/>
        <v>0</v>
      </c>
      <c r="Q110" s="57"/>
      <c r="R110" s="479"/>
      <c r="S110" s="480"/>
      <c r="T110" s="480"/>
      <c r="U110" s="480"/>
      <c r="V110" s="480"/>
      <c r="W110" s="480"/>
      <c r="X110" s="480"/>
      <c r="Y110" s="480"/>
      <c r="Z110" s="480"/>
      <c r="AA110" s="480"/>
      <c r="AB110" s="480"/>
      <c r="AC110" s="480"/>
      <c r="AD110" s="480"/>
      <c r="AE110" s="480"/>
      <c r="AF110" s="480"/>
      <c r="AG110" s="480"/>
      <c r="AH110" s="480"/>
      <c r="AI110" s="480"/>
      <c r="AJ110" s="480"/>
      <c r="AK110" s="480"/>
      <c r="AL110" s="480"/>
      <c r="AM110" s="480"/>
      <c r="AN110" s="480"/>
      <c r="AO110" s="480"/>
      <c r="AP110" s="480"/>
      <c r="AQ110" s="480"/>
      <c r="AR110" s="480"/>
      <c r="AS110" s="480"/>
      <c r="AT110" s="480"/>
      <c r="AU110" s="480"/>
      <c r="AV110" s="480"/>
      <c r="AW110" s="481"/>
      <c r="AX110" s="482">
        <f t="shared" si="31"/>
        <v>0</v>
      </c>
      <c r="AY110" s="494" t="str">
        <f t="shared" si="41"/>
        <v/>
      </c>
      <c r="AZ110" s="484">
        <f t="shared" si="42"/>
        <v>0</v>
      </c>
    </row>
    <row r="111" spans="1:52" s="58" customFormat="1" ht="24.9" customHeight="1" x14ac:dyDescent="0.25">
      <c r="A111" s="424" t="s">
        <v>407</v>
      </c>
      <c r="B111" s="424" t="s">
        <v>654</v>
      </c>
      <c r="C111" s="424"/>
      <c r="D111" s="307" t="s">
        <v>450</v>
      </c>
      <c r="E111" s="307" t="s">
        <v>703</v>
      </c>
      <c r="F111" s="230" t="s">
        <v>682</v>
      </c>
      <c r="G111" s="309">
        <v>5</v>
      </c>
      <c r="H111" s="305" t="str">
        <f>VLOOKUP($F111,'Leistungswerte UHR Schulen'!$C$6:$F$39,3,FALSE)</f>
        <v>W3</v>
      </c>
      <c r="I111" s="331">
        <f>VLOOKUP(H111,Turnus!$D$9:$E$26,2,FALSE)</f>
        <v>114.53571428571426</v>
      </c>
      <c r="J111" s="130">
        <f t="shared" si="2"/>
        <v>572.67857142857133</v>
      </c>
      <c r="K111" s="131">
        <f>VLOOKUP($F111,'Leistungswerte UHR Schulen'!$C$6:$F$39,4,FALSE)</f>
        <v>0</v>
      </c>
      <c r="L111" s="492" t="str">
        <f t="shared" si="30"/>
        <v/>
      </c>
      <c r="M111" s="132">
        <f t="shared" si="3"/>
        <v>0</v>
      </c>
      <c r="N111" s="544">
        <f t="shared" si="9"/>
        <v>0</v>
      </c>
      <c r="O111" s="133">
        <f t="shared" si="4"/>
        <v>0</v>
      </c>
      <c r="P111" s="134">
        <f t="shared" si="40"/>
        <v>0</v>
      </c>
      <c r="Q111" s="57"/>
      <c r="R111" s="479"/>
      <c r="S111" s="480"/>
      <c r="T111" s="480"/>
      <c r="U111" s="480"/>
      <c r="V111" s="480"/>
      <c r="W111" s="480"/>
      <c r="X111" s="480"/>
      <c r="Y111" s="480"/>
      <c r="Z111" s="480"/>
      <c r="AA111" s="480"/>
      <c r="AB111" s="480"/>
      <c r="AC111" s="480"/>
      <c r="AD111" s="480"/>
      <c r="AE111" s="480"/>
      <c r="AF111" s="480"/>
      <c r="AG111" s="480"/>
      <c r="AH111" s="480"/>
      <c r="AI111" s="480"/>
      <c r="AJ111" s="480"/>
      <c r="AK111" s="480"/>
      <c r="AL111" s="480"/>
      <c r="AM111" s="480"/>
      <c r="AN111" s="480"/>
      <c r="AO111" s="480"/>
      <c r="AP111" s="480"/>
      <c r="AQ111" s="480"/>
      <c r="AR111" s="480"/>
      <c r="AS111" s="480"/>
      <c r="AT111" s="480"/>
      <c r="AU111" s="480"/>
      <c r="AV111" s="480"/>
      <c r="AW111" s="481"/>
      <c r="AX111" s="482">
        <f t="shared" si="31"/>
        <v>0</v>
      </c>
      <c r="AY111" s="494" t="str">
        <f t="shared" si="41"/>
        <v/>
      </c>
      <c r="AZ111" s="484">
        <f t="shared" si="42"/>
        <v>0</v>
      </c>
    </row>
    <row r="112" spans="1:52" s="58" customFormat="1" ht="24.9" customHeight="1" x14ac:dyDescent="0.25">
      <c r="A112" s="424" t="s">
        <v>407</v>
      </c>
      <c r="B112" s="424" t="s">
        <v>654</v>
      </c>
      <c r="C112" s="424"/>
      <c r="D112" s="307" t="s">
        <v>451</v>
      </c>
      <c r="E112" s="307" t="s">
        <v>703</v>
      </c>
      <c r="F112" s="230" t="s">
        <v>672</v>
      </c>
      <c r="G112" s="309">
        <v>60</v>
      </c>
      <c r="H112" s="305" t="str">
        <f>VLOOKUP($F112,'Leistungswerte UHR Schulen'!$C$6:$F$39,3,FALSE)</f>
        <v>W3</v>
      </c>
      <c r="I112" s="331">
        <f>VLOOKUP(H112,Turnus!$D$9:$E$26,2,FALSE)</f>
        <v>114.53571428571426</v>
      </c>
      <c r="J112" s="130">
        <f t="shared" si="2"/>
        <v>6872.142857142856</v>
      </c>
      <c r="K112" s="131">
        <f>VLOOKUP($F112,'Leistungswerte UHR Schulen'!$C$6:$F$39,4,FALSE)</f>
        <v>0</v>
      </c>
      <c r="L112" s="492" t="str">
        <f t="shared" si="30"/>
        <v/>
      </c>
      <c r="M112" s="132">
        <f t="shared" si="3"/>
        <v>0</v>
      </c>
      <c r="N112" s="544">
        <f t="shared" si="9"/>
        <v>0</v>
      </c>
      <c r="O112" s="133">
        <f t="shared" si="4"/>
        <v>0</v>
      </c>
      <c r="P112" s="134">
        <f t="shared" si="40"/>
        <v>0</v>
      </c>
      <c r="Q112" s="57"/>
      <c r="R112" s="479"/>
      <c r="S112" s="480"/>
      <c r="T112" s="480"/>
      <c r="U112" s="480"/>
      <c r="V112" s="480"/>
      <c r="W112" s="480"/>
      <c r="X112" s="480"/>
      <c r="Y112" s="480"/>
      <c r="Z112" s="480"/>
      <c r="AA112" s="480"/>
      <c r="AB112" s="480"/>
      <c r="AC112" s="480"/>
      <c r="AD112" s="480"/>
      <c r="AE112" s="480"/>
      <c r="AF112" s="480"/>
      <c r="AG112" s="480"/>
      <c r="AH112" s="480"/>
      <c r="AI112" s="480"/>
      <c r="AJ112" s="480"/>
      <c r="AK112" s="480"/>
      <c r="AL112" s="480"/>
      <c r="AM112" s="480"/>
      <c r="AN112" s="480"/>
      <c r="AO112" s="480"/>
      <c r="AP112" s="480"/>
      <c r="AQ112" s="480"/>
      <c r="AR112" s="480"/>
      <c r="AS112" s="480"/>
      <c r="AT112" s="480"/>
      <c r="AU112" s="480"/>
      <c r="AV112" s="480"/>
      <c r="AW112" s="481"/>
      <c r="AX112" s="482">
        <f t="shared" si="31"/>
        <v>0</v>
      </c>
      <c r="AY112" s="494" t="str">
        <f t="shared" si="41"/>
        <v/>
      </c>
      <c r="AZ112" s="484">
        <f t="shared" si="42"/>
        <v>0</v>
      </c>
    </row>
    <row r="113" spans="1:52" s="58" customFormat="1" ht="24.9" customHeight="1" x14ac:dyDescent="0.25">
      <c r="A113" s="424" t="s">
        <v>407</v>
      </c>
      <c r="B113" s="424" t="s">
        <v>654</v>
      </c>
      <c r="C113" s="424"/>
      <c r="D113" s="307" t="s">
        <v>452</v>
      </c>
      <c r="E113" s="307" t="s">
        <v>703</v>
      </c>
      <c r="F113" s="230" t="s">
        <v>474</v>
      </c>
      <c r="G113" s="309">
        <v>21.9</v>
      </c>
      <c r="H113" s="305" t="str">
        <f>VLOOKUP($F113,'Leistungswerte UHR Schulen'!$C$6:$F$39,3,FALSE)</f>
        <v>W1</v>
      </c>
      <c r="I113" s="331">
        <f>VLOOKUP(H113,Turnus!$D$9:$E$26,2,FALSE)</f>
        <v>38.178571428571388</v>
      </c>
      <c r="J113" s="130">
        <f t="shared" si="2"/>
        <v>836.11071428571336</v>
      </c>
      <c r="K113" s="131">
        <f>VLOOKUP($F113,'Leistungswerte UHR Schulen'!$C$6:$F$39,4,FALSE)</f>
        <v>0</v>
      </c>
      <c r="L113" s="492" t="str">
        <f t="shared" si="30"/>
        <v/>
      </c>
      <c r="M113" s="132">
        <f t="shared" si="3"/>
        <v>0</v>
      </c>
      <c r="N113" s="544">
        <f t="shared" si="9"/>
        <v>0</v>
      </c>
      <c r="O113" s="133">
        <f t="shared" si="4"/>
        <v>0</v>
      </c>
      <c r="P113" s="134">
        <f t="shared" si="40"/>
        <v>0</v>
      </c>
      <c r="Q113" s="57"/>
      <c r="R113" s="479"/>
      <c r="S113" s="480"/>
      <c r="T113" s="480"/>
      <c r="U113" s="480"/>
      <c r="V113" s="480"/>
      <c r="W113" s="480"/>
      <c r="X113" s="480"/>
      <c r="Y113" s="480"/>
      <c r="Z113" s="480"/>
      <c r="AA113" s="480"/>
      <c r="AB113" s="480"/>
      <c r="AC113" s="480"/>
      <c r="AD113" s="480"/>
      <c r="AE113" s="480"/>
      <c r="AF113" s="480"/>
      <c r="AG113" s="480"/>
      <c r="AH113" s="480"/>
      <c r="AI113" s="480"/>
      <c r="AJ113" s="480"/>
      <c r="AK113" s="480"/>
      <c r="AL113" s="480"/>
      <c r="AM113" s="480"/>
      <c r="AN113" s="480"/>
      <c r="AO113" s="480"/>
      <c r="AP113" s="480"/>
      <c r="AQ113" s="480"/>
      <c r="AR113" s="480"/>
      <c r="AS113" s="480"/>
      <c r="AT113" s="480"/>
      <c r="AU113" s="480"/>
      <c r="AV113" s="480"/>
      <c r="AW113" s="481"/>
      <c r="AX113" s="482">
        <f t="shared" si="31"/>
        <v>0</v>
      </c>
      <c r="AY113" s="494" t="str">
        <f t="shared" si="41"/>
        <v/>
      </c>
      <c r="AZ113" s="484">
        <f t="shared" si="42"/>
        <v>0</v>
      </c>
    </row>
    <row r="114" spans="1:52" s="58" customFormat="1" ht="24.9" customHeight="1" x14ac:dyDescent="0.25">
      <c r="A114" s="424" t="s">
        <v>407</v>
      </c>
      <c r="B114" s="424" t="s">
        <v>353</v>
      </c>
      <c r="C114" s="424" t="s">
        <v>453</v>
      </c>
      <c r="D114" s="307" t="s">
        <v>647</v>
      </c>
      <c r="E114" s="307" t="s">
        <v>713</v>
      </c>
      <c r="F114" s="230" t="s">
        <v>679</v>
      </c>
      <c r="G114" s="309">
        <v>41.3</v>
      </c>
      <c r="H114" s="305" t="str">
        <f>VLOOKUP($F114,'Leistungswerte UHR Schulen'!$C$6:$F$39,3,FALSE)</f>
        <v>W3</v>
      </c>
      <c r="I114" s="331">
        <f>VLOOKUP(H114,Turnus!$D$9:$E$26,2,FALSE)</f>
        <v>114.53571428571426</v>
      </c>
      <c r="J114" s="130">
        <f t="shared" si="2"/>
        <v>4730.3249999999989</v>
      </c>
      <c r="K114" s="131">
        <f>VLOOKUP($F114,'Leistungswerte UHR Schulen'!$C$6:$F$39,4,FALSE)</f>
        <v>0</v>
      </c>
      <c r="L114" s="492" t="str">
        <f t="shared" si="30"/>
        <v/>
      </c>
      <c r="M114" s="132">
        <f t="shared" si="3"/>
        <v>0</v>
      </c>
      <c r="N114" s="544">
        <f t="shared" si="9"/>
        <v>0</v>
      </c>
      <c r="O114" s="133">
        <f t="shared" si="4"/>
        <v>0</v>
      </c>
      <c r="P114" s="134">
        <f t="shared" si="40"/>
        <v>0</v>
      </c>
      <c r="Q114" s="57"/>
      <c r="R114" s="479"/>
      <c r="S114" s="480"/>
      <c r="T114" s="480"/>
      <c r="U114" s="480"/>
      <c r="V114" s="480"/>
      <c r="W114" s="480"/>
      <c r="X114" s="480"/>
      <c r="Y114" s="480"/>
      <c r="Z114" s="480"/>
      <c r="AA114" s="480"/>
      <c r="AB114" s="480"/>
      <c r="AC114" s="480"/>
      <c r="AD114" s="480"/>
      <c r="AE114" s="480"/>
      <c r="AF114" s="480"/>
      <c r="AG114" s="480"/>
      <c r="AH114" s="480"/>
      <c r="AI114" s="480"/>
      <c r="AJ114" s="480"/>
      <c r="AK114" s="480"/>
      <c r="AL114" s="480"/>
      <c r="AM114" s="480"/>
      <c r="AN114" s="480"/>
      <c r="AO114" s="480"/>
      <c r="AP114" s="480"/>
      <c r="AQ114" s="480"/>
      <c r="AR114" s="480"/>
      <c r="AS114" s="480"/>
      <c r="AT114" s="480"/>
      <c r="AU114" s="480"/>
      <c r="AV114" s="480"/>
      <c r="AW114" s="481"/>
      <c r="AX114" s="482">
        <f t="shared" si="31"/>
        <v>0</v>
      </c>
      <c r="AY114" s="494" t="str">
        <f t="shared" si="41"/>
        <v/>
      </c>
      <c r="AZ114" s="484">
        <f t="shared" si="42"/>
        <v>0</v>
      </c>
    </row>
    <row r="115" spans="1:52" s="58" customFormat="1" ht="24.9" customHeight="1" x14ac:dyDescent="0.25">
      <c r="A115" s="424" t="s">
        <v>407</v>
      </c>
      <c r="B115" s="424" t="s">
        <v>353</v>
      </c>
      <c r="C115" s="424" t="s">
        <v>454</v>
      </c>
      <c r="D115" s="307" t="s">
        <v>648</v>
      </c>
      <c r="E115" s="307" t="s">
        <v>713</v>
      </c>
      <c r="F115" s="230" t="s">
        <v>673</v>
      </c>
      <c r="G115" s="309">
        <v>58.5</v>
      </c>
      <c r="H115" s="305" t="str">
        <f>VLOOKUP($F115,'Leistungswerte UHR Schulen'!$C$6:$F$39,3,FALSE)</f>
        <v>W3</v>
      </c>
      <c r="I115" s="331">
        <f>VLOOKUP(H115,Turnus!$D$9:$E$26,2,FALSE)</f>
        <v>114.53571428571426</v>
      </c>
      <c r="J115" s="130">
        <f t="shared" si="2"/>
        <v>6700.3392857142844</v>
      </c>
      <c r="K115" s="131">
        <f>VLOOKUP($F115,'Leistungswerte UHR Schulen'!$C$6:$F$39,4,FALSE)</f>
        <v>0</v>
      </c>
      <c r="L115" s="492" t="str">
        <f t="shared" si="30"/>
        <v/>
      </c>
      <c r="M115" s="132">
        <f t="shared" si="3"/>
        <v>0</v>
      </c>
      <c r="N115" s="544">
        <f t="shared" si="9"/>
        <v>0</v>
      </c>
      <c r="O115" s="133">
        <f t="shared" si="4"/>
        <v>0</v>
      </c>
      <c r="P115" s="134">
        <f t="shared" si="40"/>
        <v>0</v>
      </c>
      <c r="Q115" s="57"/>
      <c r="R115" s="479"/>
      <c r="S115" s="480"/>
      <c r="T115" s="480"/>
      <c r="U115" s="480"/>
      <c r="V115" s="480"/>
      <c r="W115" s="480"/>
      <c r="X115" s="480"/>
      <c r="Y115" s="480"/>
      <c r="Z115" s="480"/>
      <c r="AA115" s="480"/>
      <c r="AB115" s="480"/>
      <c r="AC115" s="480"/>
      <c r="AD115" s="480"/>
      <c r="AE115" s="480"/>
      <c r="AF115" s="480"/>
      <c r="AG115" s="480"/>
      <c r="AH115" s="480"/>
      <c r="AI115" s="480"/>
      <c r="AJ115" s="480"/>
      <c r="AK115" s="480"/>
      <c r="AL115" s="480"/>
      <c r="AM115" s="480"/>
      <c r="AN115" s="480"/>
      <c r="AO115" s="480"/>
      <c r="AP115" s="480"/>
      <c r="AQ115" s="480"/>
      <c r="AR115" s="480"/>
      <c r="AS115" s="480"/>
      <c r="AT115" s="480"/>
      <c r="AU115" s="480"/>
      <c r="AV115" s="480"/>
      <c r="AW115" s="481"/>
      <c r="AX115" s="482">
        <f t="shared" si="31"/>
        <v>0</v>
      </c>
      <c r="AY115" s="494" t="str">
        <f t="shared" si="41"/>
        <v/>
      </c>
      <c r="AZ115" s="484">
        <f t="shared" si="42"/>
        <v>0</v>
      </c>
    </row>
    <row r="116" spans="1:52" s="58" customFormat="1" ht="24.9" customHeight="1" x14ac:dyDescent="0.25">
      <c r="A116" s="424" t="s">
        <v>407</v>
      </c>
      <c r="B116" s="424" t="s">
        <v>353</v>
      </c>
      <c r="C116" s="424" t="s">
        <v>455</v>
      </c>
      <c r="D116" s="307" t="s">
        <v>354</v>
      </c>
      <c r="E116" s="307" t="s">
        <v>713</v>
      </c>
      <c r="F116" s="230" t="s">
        <v>489</v>
      </c>
      <c r="G116" s="309">
        <v>26.9</v>
      </c>
      <c r="H116" s="305" t="str">
        <f>VLOOKUP($F116,'Leistungswerte UHR Schulen'!$C$6:$F$39,3,FALSE)</f>
        <v>W1</v>
      </c>
      <c r="I116" s="331">
        <f>VLOOKUP(H116,Turnus!$D$9:$E$26,2,FALSE)</f>
        <v>38.178571428571388</v>
      </c>
      <c r="J116" s="130">
        <f t="shared" si="2"/>
        <v>1027.0035714285702</v>
      </c>
      <c r="K116" s="131">
        <f>VLOOKUP($F116,'Leistungswerte UHR Schulen'!$C$6:$F$39,4,FALSE)</f>
        <v>0</v>
      </c>
      <c r="L116" s="492" t="str">
        <f t="shared" si="30"/>
        <v/>
      </c>
      <c r="M116" s="132">
        <f t="shared" si="3"/>
        <v>0</v>
      </c>
      <c r="N116" s="544">
        <f t="shared" si="9"/>
        <v>0</v>
      </c>
      <c r="O116" s="133">
        <f t="shared" si="4"/>
        <v>0</v>
      </c>
      <c r="P116" s="134">
        <f t="shared" si="40"/>
        <v>0</v>
      </c>
      <c r="Q116" s="57"/>
      <c r="R116" s="479"/>
      <c r="S116" s="480"/>
      <c r="T116" s="480"/>
      <c r="U116" s="480"/>
      <c r="V116" s="480"/>
      <c r="W116" s="480"/>
      <c r="X116" s="480"/>
      <c r="Y116" s="480"/>
      <c r="Z116" s="480"/>
      <c r="AA116" s="480"/>
      <c r="AB116" s="480"/>
      <c r="AC116" s="480"/>
      <c r="AD116" s="480"/>
      <c r="AE116" s="480"/>
      <c r="AF116" s="480"/>
      <c r="AG116" s="480"/>
      <c r="AH116" s="480"/>
      <c r="AI116" s="480"/>
      <c r="AJ116" s="480"/>
      <c r="AK116" s="480"/>
      <c r="AL116" s="480"/>
      <c r="AM116" s="480"/>
      <c r="AN116" s="480"/>
      <c r="AO116" s="480"/>
      <c r="AP116" s="480"/>
      <c r="AQ116" s="480"/>
      <c r="AR116" s="480"/>
      <c r="AS116" s="480"/>
      <c r="AT116" s="480"/>
      <c r="AU116" s="480"/>
      <c r="AV116" s="480"/>
      <c r="AW116" s="481"/>
      <c r="AX116" s="482">
        <f t="shared" si="31"/>
        <v>0</v>
      </c>
      <c r="AY116" s="494" t="str">
        <f t="shared" si="41"/>
        <v/>
      </c>
      <c r="AZ116" s="484">
        <f t="shared" si="42"/>
        <v>0</v>
      </c>
    </row>
    <row r="117" spans="1:52" s="58" customFormat="1" ht="24.9" customHeight="1" x14ac:dyDescent="0.25">
      <c r="A117" s="424" t="s">
        <v>407</v>
      </c>
      <c r="B117" s="424" t="s">
        <v>353</v>
      </c>
      <c r="C117" s="424"/>
      <c r="D117" s="307" t="s">
        <v>381</v>
      </c>
      <c r="E117" s="307" t="s">
        <v>735</v>
      </c>
      <c r="F117" s="230" t="s">
        <v>481</v>
      </c>
      <c r="G117" s="309">
        <v>69.8</v>
      </c>
      <c r="H117" s="305" t="str">
        <f>VLOOKUP($F117,'Leistungswerte UHR Schulen'!$C$6:$F$39,3,FALSE)</f>
        <v>W5</v>
      </c>
      <c r="I117" s="331">
        <f>VLOOKUP(H117,Turnus!$D$9:$E$26,2,FALSE)</f>
        <v>188.46428571428572</v>
      </c>
      <c r="J117" s="130">
        <f t="shared" si="2"/>
        <v>13154.807142857142</v>
      </c>
      <c r="K117" s="131">
        <f>VLOOKUP($F117,'Leistungswerte UHR Schulen'!$C$6:$F$39,4,FALSE)</f>
        <v>0</v>
      </c>
      <c r="L117" s="492" t="str">
        <f t="shared" si="30"/>
        <v/>
      </c>
      <c r="M117" s="132">
        <f t="shared" si="3"/>
        <v>0</v>
      </c>
      <c r="N117" s="544">
        <f t="shared" si="9"/>
        <v>0</v>
      </c>
      <c r="O117" s="133">
        <f t="shared" si="4"/>
        <v>0</v>
      </c>
      <c r="P117" s="134">
        <f t="shared" si="40"/>
        <v>0</v>
      </c>
      <c r="Q117" s="57"/>
      <c r="R117" s="479"/>
      <c r="S117" s="480"/>
      <c r="T117" s="480"/>
      <c r="U117" s="480"/>
      <c r="V117" s="480"/>
      <c r="W117" s="480"/>
      <c r="X117" s="480"/>
      <c r="Y117" s="480"/>
      <c r="Z117" s="480"/>
      <c r="AA117" s="480"/>
      <c r="AB117" s="480"/>
      <c r="AC117" s="480"/>
      <c r="AD117" s="480"/>
      <c r="AE117" s="480"/>
      <c r="AF117" s="480"/>
      <c r="AG117" s="480"/>
      <c r="AH117" s="480"/>
      <c r="AI117" s="480"/>
      <c r="AJ117" s="480"/>
      <c r="AK117" s="480"/>
      <c r="AL117" s="480"/>
      <c r="AM117" s="480"/>
      <c r="AN117" s="480"/>
      <c r="AO117" s="480"/>
      <c r="AP117" s="480"/>
      <c r="AQ117" s="480"/>
      <c r="AR117" s="480"/>
      <c r="AS117" s="480"/>
      <c r="AT117" s="480"/>
      <c r="AU117" s="480"/>
      <c r="AV117" s="480"/>
      <c r="AW117" s="481"/>
      <c r="AX117" s="482">
        <f t="shared" si="31"/>
        <v>0</v>
      </c>
      <c r="AY117" s="494" t="str">
        <f t="shared" si="41"/>
        <v/>
      </c>
      <c r="AZ117" s="484">
        <f t="shared" si="42"/>
        <v>0</v>
      </c>
    </row>
    <row r="118" spans="1:52" s="58" customFormat="1" ht="24.9" customHeight="1" x14ac:dyDescent="0.25">
      <c r="A118" s="424" t="s">
        <v>407</v>
      </c>
      <c r="B118" s="424" t="s">
        <v>353</v>
      </c>
      <c r="C118" s="424" t="s">
        <v>649</v>
      </c>
      <c r="D118" s="307" t="s">
        <v>725</v>
      </c>
      <c r="E118" s="307" t="s">
        <v>735</v>
      </c>
      <c r="F118" s="230" t="s">
        <v>476</v>
      </c>
      <c r="G118" s="309">
        <v>6.2</v>
      </c>
      <c r="H118" s="305" t="str">
        <f>VLOOKUP($F118,'Leistungswerte UHR Schulen'!$C$6:$F$39,3,FALSE)</f>
        <v>W5</v>
      </c>
      <c r="I118" s="331">
        <f>VLOOKUP(H118,Turnus!$D$9:$E$26,2,FALSE)</f>
        <v>188.46428571428572</v>
      </c>
      <c r="J118" s="130">
        <f t="shared" si="2"/>
        <v>1168.4785714285715</v>
      </c>
      <c r="K118" s="131">
        <f>VLOOKUP($F118,'Leistungswerte UHR Schulen'!$C$6:$F$39,4,FALSE)</f>
        <v>0</v>
      </c>
      <c r="L118" s="492" t="str">
        <f t="shared" si="30"/>
        <v/>
      </c>
      <c r="M118" s="132">
        <f t="shared" si="3"/>
        <v>0</v>
      </c>
      <c r="N118" s="544">
        <f t="shared" si="9"/>
        <v>0</v>
      </c>
      <c r="O118" s="133">
        <f t="shared" si="4"/>
        <v>0</v>
      </c>
      <c r="P118" s="134">
        <f t="shared" si="40"/>
        <v>0</v>
      </c>
      <c r="Q118" s="57"/>
      <c r="R118" s="479"/>
      <c r="S118" s="480"/>
      <c r="T118" s="480"/>
      <c r="U118" s="480"/>
      <c r="V118" s="480"/>
      <c r="W118" s="480"/>
      <c r="X118" s="480"/>
      <c r="Y118" s="480"/>
      <c r="Z118" s="480"/>
      <c r="AA118" s="480"/>
      <c r="AB118" s="480"/>
      <c r="AC118" s="480"/>
      <c r="AD118" s="480"/>
      <c r="AE118" s="480"/>
      <c r="AF118" s="480"/>
      <c r="AG118" s="480"/>
      <c r="AH118" s="480"/>
      <c r="AI118" s="480"/>
      <c r="AJ118" s="480"/>
      <c r="AK118" s="480"/>
      <c r="AL118" s="480"/>
      <c r="AM118" s="480"/>
      <c r="AN118" s="480"/>
      <c r="AO118" s="480"/>
      <c r="AP118" s="480"/>
      <c r="AQ118" s="480"/>
      <c r="AR118" s="480"/>
      <c r="AS118" s="480"/>
      <c r="AT118" s="480"/>
      <c r="AU118" s="480"/>
      <c r="AV118" s="480"/>
      <c r="AW118" s="481"/>
      <c r="AX118" s="482">
        <f t="shared" si="31"/>
        <v>0</v>
      </c>
      <c r="AY118" s="494" t="str">
        <f t="shared" si="41"/>
        <v/>
      </c>
      <c r="AZ118" s="484">
        <f t="shared" si="42"/>
        <v>0</v>
      </c>
    </row>
    <row r="119" spans="1:52" s="58" customFormat="1" ht="24.9" customHeight="1" x14ac:dyDescent="0.25">
      <c r="A119" s="424" t="s">
        <v>407</v>
      </c>
      <c r="B119" s="424" t="s">
        <v>353</v>
      </c>
      <c r="C119" s="424" t="s">
        <v>650</v>
      </c>
      <c r="D119" s="307" t="s">
        <v>370</v>
      </c>
      <c r="E119" s="307" t="s">
        <v>735</v>
      </c>
      <c r="F119" s="230" t="s">
        <v>476</v>
      </c>
      <c r="G119" s="309">
        <v>6.2</v>
      </c>
      <c r="H119" s="305" t="str">
        <f>VLOOKUP($F119,'Leistungswerte UHR Schulen'!$C$6:$F$39,3,FALSE)</f>
        <v>W5</v>
      </c>
      <c r="I119" s="331">
        <f>VLOOKUP(H119,Turnus!$D$9:$E$26,2,FALSE)</f>
        <v>188.46428571428572</v>
      </c>
      <c r="J119" s="130">
        <f t="shared" si="2"/>
        <v>1168.4785714285715</v>
      </c>
      <c r="K119" s="131">
        <f>VLOOKUP($F119,'Leistungswerte UHR Schulen'!$C$6:$F$39,4,FALSE)</f>
        <v>0</v>
      </c>
      <c r="L119" s="492" t="str">
        <f t="shared" si="30"/>
        <v/>
      </c>
      <c r="M119" s="132">
        <f t="shared" si="3"/>
        <v>0</v>
      </c>
      <c r="N119" s="544">
        <f t="shared" si="9"/>
        <v>0</v>
      </c>
      <c r="O119" s="133">
        <f t="shared" si="4"/>
        <v>0</v>
      </c>
      <c r="P119" s="134">
        <f t="shared" si="40"/>
        <v>0</v>
      </c>
      <c r="Q119" s="57"/>
      <c r="R119" s="479"/>
      <c r="S119" s="480"/>
      <c r="T119" s="480"/>
      <c r="U119" s="480"/>
      <c r="V119" s="480"/>
      <c r="W119" s="480"/>
      <c r="X119" s="480"/>
      <c r="Y119" s="480"/>
      <c r="Z119" s="480"/>
      <c r="AA119" s="480"/>
      <c r="AB119" s="480"/>
      <c r="AC119" s="480"/>
      <c r="AD119" s="480"/>
      <c r="AE119" s="480"/>
      <c r="AF119" s="480"/>
      <c r="AG119" s="480"/>
      <c r="AH119" s="480"/>
      <c r="AI119" s="480"/>
      <c r="AJ119" s="480"/>
      <c r="AK119" s="480"/>
      <c r="AL119" s="480"/>
      <c r="AM119" s="480"/>
      <c r="AN119" s="480"/>
      <c r="AO119" s="480"/>
      <c r="AP119" s="480"/>
      <c r="AQ119" s="480"/>
      <c r="AR119" s="480"/>
      <c r="AS119" s="480"/>
      <c r="AT119" s="480"/>
      <c r="AU119" s="480"/>
      <c r="AV119" s="480"/>
      <c r="AW119" s="481"/>
      <c r="AX119" s="482">
        <f t="shared" si="31"/>
        <v>0</v>
      </c>
      <c r="AY119" s="494" t="str">
        <f t="shared" si="41"/>
        <v/>
      </c>
      <c r="AZ119" s="484">
        <f t="shared" si="42"/>
        <v>0</v>
      </c>
    </row>
    <row r="120" spans="1:52" s="58" customFormat="1" ht="24.9" customHeight="1" x14ac:dyDescent="0.25">
      <c r="A120" s="424" t="s">
        <v>407</v>
      </c>
      <c r="B120" s="424" t="s">
        <v>353</v>
      </c>
      <c r="C120" s="424" t="s">
        <v>651</v>
      </c>
      <c r="D120" s="307" t="s">
        <v>266</v>
      </c>
      <c r="E120" s="307" t="s">
        <v>735</v>
      </c>
      <c r="F120" s="230" t="s">
        <v>476</v>
      </c>
      <c r="G120" s="309">
        <v>18.2</v>
      </c>
      <c r="H120" s="305" t="str">
        <f>VLOOKUP($F120,'Leistungswerte UHR Schulen'!$C$6:$F$39,3,FALSE)</f>
        <v>W5</v>
      </c>
      <c r="I120" s="331">
        <f>VLOOKUP(H120,Turnus!$D$9:$E$26,2,FALSE)</f>
        <v>188.46428571428572</v>
      </c>
      <c r="J120" s="130">
        <f t="shared" si="2"/>
        <v>3430.05</v>
      </c>
      <c r="K120" s="131">
        <f>VLOOKUP($F120,'Leistungswerte UHR Schulen'!$C$6:$F$39,4,FALSE)</f>
        <v>0</v>
      </c>
      <c r="L120" s="492" t="str">
        <f t="shared" si="30"/>
        <v/>
      </c>
      <c r="M120" s="132">
        <f t="shared" si="3"/>
        <v>0</v>
      </c>
      <c r="N120" s="544">
        <f t="shared" si="9"/>
        <v>0</v>
      </c>
      <c r="O120" s="133">
        <f t="shared" si="4"/>
        <v>0</v>
      </c>
      <c r="P120" s="134">
        <f t="shared" si="40"/>
        <v>0</v>
      </c>
      <c r="Q120" s="57"/>
      <c r="R120" s="479"/>
      <c r="S120" s="480"/>
      <c r="T120" s="480"/>
      <c r="U120" s="480"/>
      <c r="V120" s="480"/>
      <c r="W120" s="480"/>
      <c r="X120" s="480"/>
      <c r="Y120" s="480"/>
      <c r="Z120" s="480"/>
      <c r="AA120" s="480"/>
      <c r="AB120" s="480"/>
      <c r="AC120" s="480"/>
      <c r="AD120" s="480"/>
      <c r="AE120" s="480"/>
      <c r="AF120" s="480"/>
      <c r="AG120" s="480"/>
      <c r="AH120" s="480"/>
      <c r="AI120" s="480"/>
      <c r="AJ120" s="480"/>
      <c r="AK120" s="480"/>
      <c r="AL120" s="480"/>
      <c r="AM120" s="480"/>
      <c r="AN120" s="480"/>
      <c r="AO120" s="480"/>
      <c r="AP120" s="480"/>
      <c r="AQ120" s="480"/>
      <c r="AR120" s="480"/>
      <c r="AS120" s="480"/>
      <c r="AT120" s="480"/>
      <c r="AU120" s="480"/>
      <c r="AV120" s="480"/>
      <c r="AW120" s="481"/>
      <c r="AX120" s="482">
        <f t="shared" si="31"/>
        <v>0</v>
      </c>
      <c r="AY120" s="494" t="str">
        <f t="shared" si="41"/>
        <v/>
      </c>
      <c r="AZ120" s="484">
        <f t="shared" si="42"/>
        <v>0</v>
      </c>
    </row>
    <row r="121" spans="1:52" s="58" customFormat="1" ht="24.9" customHeight="1" x14ac:dyDescent="0.25">
      <c r="A121" s="424" t="s">
        <v>407</v>
      </c>
      <c r="B121" s="424" t="s">
        <v>353</v>
      </c>
      <c r="C121" s="424" t="s">
        <v>652</v>
      </c>
      <c r="D121" s="307" t="s">
        <v>265</v>
      </c>
      <c r="E121" s="307" t="s">
        <v>735</v>
      </c>
      <c r="F121" s="230" t="s">
        <v>476</v>
      </c>
      <c r="G121" s="309">
        <v>18.2</v>
      </c>
      <c r="H121" s="305" t="str">
        <f>VLOOKUP($F121,'Leistungswerte UHR Schulen'!$C$6:$F$39,3,FALSE)</f>
        <v>W5</v>
      </c>
      <c r="I121" s="331">
        <f>VLOOKUP(H121,Turnus!$D$9:$E$26,2,FALSE)</f>
        <v>188.46428571428572</v>
      </c>
      <c r="J121" s="130">
        <f t="shared" si="2"/>
        <v>3430.05</v>
      </c>
      <c r="K121" s="131">
        <f>VLOOKUP($F121,'Leistungswerte UHR Schulen'!$C$6:$F$39,4,FALSE)</f>
        <v>0</v>
      </c>
      <c r="L121" s="492" t="str">
        <f t="shared" si="30"/>
        <v/>
      </c>
      <c r="M121" s="132">
        <f t="shared" si="3"/>
        <v>0</v>
      </c>
      <c r="N121" s="544">
        <f t="shared" si="9"/>
        <v>0</v>
      </c>
      <c r="O121" s="133">
        <f t="shared" si="4"/>
        <v>0</v>
      </c>
      <c r="P121" s="134">
        <f t="shared" si="40"/>
        <v>0</v>
      </c>
      <c r="Q121" s="57"/>
      <c r="R121" s="479"/>
      <c r="S121" s="480"/>
      <c r="T121" s="480"/>
      <c r="U121" s="480"/>
      <c r="V121" s="480"/>
      <c r="W121" s="480"/>
      <c r="X121" s="480"/>
      <c r="Y121" s="480"/>
      <c r="Z121" s="480"/>
      <c r="AA121" s="480"/>
      <c r="AB121" s="480"/>
      <c r="AC121" s="480"/>
      <c r="AD121" s="480"/>
      <c r="AE121" s="480"/>
      <c r="AF121" s="480"/>
      <c r="AG121" s="480"/>
      <c r="AH121" s="480"/>
      <c r="AI121" s="480"/>
      <c r="AJ121" s="480"/>
      <c r="AK121" s="480"/>
      <c r="AL121" s="480"/>
      <c r="AM121" s="480"/>
      <c r="AN121" s="480"/>
      <c r="AO121" s="480"/>
      <c r="AP121" s="480"/>
      <c r="AQ121" s="480"/>
      <c r="AR121" s="480"/>
      <c r="AS121" s="480"/>
      <c r="AT121" s="480"/>
      <c r="AU121" s="480"/>
      <c r="AV121" s="480"/>
      <c r="AW121" s="481"/>
      <c r="AX121" s="482">
        <f t="shared" si="31"/>
        <v>0</v>
      </c>
      <c r="AY121" s="494" t="str">
        <f t="shared" si="41"/>
        <v/>
      </c>
      <c r="AZ121" s="484">
        <f t="shared" si="42"/>
        <v>0</v>
      </c>
    </row>
    <row r="122" spans="1:52" s="58" customFormat="1" ht="24.9" customHeight="1" x14ac:dyDescent="0.25">
      <c r="A122" s="424" t="s">
        <v>407</v>
      </c>
      <c r="B122" s="424" t="s">
        <v>353</v>
      </c>
      <c r="C122" s="424" t="s">
        <v>456</v>
      </c>
      <c r="D122" s="307" t="s">
        <v>366</v>
      </c>
      <c r="E122" s="307" t="s">
        <v>713</v>
      </c>
      <c r="F122" s="230" t="s">
        <v>673</v>
      </c>
      <c r="G122" s="309">
        <v>58.5</v>
      </c>
      <c r="H122" s="305" t="str">
        <f>VLOOKUP($F122,'Leistungswerte UHR Schulen'!$C$6:$F$39,3,FALSE)</f>
        <v>W3</v>
      </c>
      <c r="I122" s="331">
        <f>VLOOKUP(H122,Turnus!$D$9:$E$26,2,FALSE)</f>
        <v>114.53571428571426</v>
      </c>
      <c r="J122" s="130">
        <f t="shared" si="2"/>
        <v>6700.3392857142844</v>
      </c>
      <c r="K122" s="131">
        <f>VLOOKUP($F122,'Leistungswerte UHR Schulen'!$C$6:$F$39,4,FALSE)</f>
        <v>0</v>
      </c>
      <c r="L122" s="492" t="str">
        <f t="shared" si="30"/>
        <v/>
      </c>
      <c r="M122" s="132">
        <f t="shared" si="3"/>
        <v>0</v>
      </c>
      <c r="N122" s="544">
        <f t="shared" si="9"/>
        <v>0</v>
      </c>
      <c r="O122" s="133">
        <f t="shared" si="4"/>
        <v>0</v>
      </c>
      <c r="P122" s="134">
        <f t="shared" si="40"/>
        <v>0</v>
      </c>
      <c r="Q122" s="57"/>
      <c r="R122" s="479"/>
      <c r="S122" s="480"/>
      <c r="T122" s="480"/>
      <c r="U122" s="480"/>
      <c r="V122" s="480"/>
      <c r="W122" s="480"/>
      <c r="X122" s="480"/>
      <c r="Y122" s="480"/>
      <c r="Z122" s="480"/>
      <c r="AA122" s="480"/>
      <c r="AB122" s="480"/>
      <c r="AC122" s="480"/>
      <c r="AD122" s="480"/>
      <c r="AE122" s="480"/>
      <c r="AF122" s="480"/>
      <c r="AG122" s="480"/>
      <c r="AH122" s="480"/>
      <c r="AI122" s="480"/>
      <c r="AJ122" s="480"/>
      <c r="AK122" s="480"/>
      <c r="AL122" s="480"/>
      <c r="AM122" s="480"/>
      <c r="AN122" s="480"/>
      <c r="AO122" s="480"/>
      <c r="AP122" s="480"/>
      <c r="AQ122" s="480"/>
      <c r="AR122" s="480"/>
      <c r="AS122" s="480"/>
      <c r="AT122" s="480"/>
      <c r="AU122" s="480"/>
      <c r="AV122" s="480"/>
      <c r="AW122" s="481"/>
      <c r="AX122" s="482">
        <f t="shared" si="31"/>
        <v>0</v>
      </c>
      <c r="AY122" s="494" t="str">
        <f t="shared" si="41"/>
        <v/>
      </c>
      <c r="AZ122" s="484">
        <f t="shared" si="42"/>
        <v>0</v>
      </c>
    </row>
    <row r="123" spans="1:52" s="58" customFormat="1" ht="24.9" customHeight="1" x14ac:dyDescent="0.25">
      <c r="A123" s="424" t="s">
        <v>407</v>
      </c>
      <c r="B123" s="424" t="s">
        <v>353</v>
      </c>
      <c r="C123" s="424" t="s">
        <v>457</v>
      </c>
      <c r="D123" s="307" t="s">
        <v>366</v>
      </c>
      <c r="E123" s="307" t="s">
        <v>713</v>
      </c>
      <c r="F123" s="230" t="s">
        <v>673</v>
      </c>
      <c r="G123" s="309">
        <v>67.2</v>
      </c>
      <c r="H123" s="305" t="str">
        <f>VLOOKUP($F123,'Leistungswerte UHR Schulen'!$C$6:$F$39,3,FALSE)</f>
        <v>W3</v>
      </c>
      <c r="I123" s="331">
        <f>VLOOKUP(H123,Turnus!$D$9:$E$26,2,FALSE)</f>
        <v>114.53571428571426</v>
      </c>
      <c r="J123" s="130">
        <f t="shared" si="2"/>
        <v>7696.7999999999993</v>
      </c>
      <c r="K123" s="131">
        <f>VLOOKUP($F123,'Leistungswerte UHR Schulen'!$C$6:$F$39,4,FALSE)</f>
        <v>0</v>
      </c>
      <c r="L123" s="492" t="str">
        <f t="shared" si="30"/>
        <v/>
      </c>
      <c r="M123" s="132">
        <f t="shared" si="3"/>
        <v>0</v>
      </c>
      <c r="N123" s="544">
        <f t="shared" si="9"/>
        <v>0</v>
      </c>
      <c r="O123" s="133">
        <f t="shared" si="4"/>
        <v>0</v>
      </c>
      <c r="P123" s="134">
        <f t="shared" si="40"/>
        <v>0</v>
      </c>
      <c r="Q123" s="57"/>
      <c r="R123" s="479"/>
      <c r="S123" s="480"/>
      <c r="T123" s="480"/>
      <c r="U123" s="480"/>
      <c r="V123" s="480"/>
      <c r="W123" s="480"/>
      <c r="X123" s="480"/>
      <c r="Y123" s="480"/>
      <c r="Z123" s="480"/>
      <c r="AA123" s="480"/>
      <c r="AB123" s="480"/>
      <c r="AC123" s="480"/>
      <c r="AD123" s="480"/>
      <c r="AE123" s="480"/>
      <c r="AF123" s="480"/>
      <c r="AG123" s="480"/>
      <c r="AH123" s="480"/>
      <c r="AI123" s="480"/>
      <c r="AJ123" s="480"/>
      <c r="AK123" s="480"/>
      <c r="AL123" s="480"/>
      <c r="AM123" s="480"/>
      <c r="AN123" s="480"/>
      <c r="AO123" s="480"/>
      <c r="AP123" s="480"/>
      <c r="AQ123" s="480"/>
      <c r="AR123" s="480"/>
      <c r="AS123" s="480"/>
      <c r="AT123" s="480"/>
      <c r="AU123" s="480"/>
      <c r="AV123" s="480"/>
      <c r="AW123" s="481"/>
      <c r="AX123" s="482">
        <f t="shared" si="31"/>
        <v>0</v>
      </c>
      <c r="AY123" s="494" t="str">
        <f t="shared" si="41"/>
        <v/>
      </c>
      <c r="AZ123" s="484">
        <f t="shared" si="42"/>
        <v>0</v>
      </c>
    </row>
    <row r="124" spans="1:52" s="58" customFormat="1" ht="24.9" customHeight="1" x14ac:dyDescent="0.25">
      <c r="A124" s="424" t="s">
        <v>407</v>
      </c>
      <c r="B124" s="424" t="s">
        <v>353</v>
      </c>
      <c r="C124" s="424" t="s">
        <v>458</v>
      </c>
      <c r="D124" s="307" t="s">
        <v>366</v>
      </c>
      <c r="E124" s="307" t="s">
        <v>713</v>
      </c>
      <c r="F124" s="230" t="s">
        <v>673</v>
      </c>
      <c r="G124" s="309">
        <v>63.2</v>
      </c>
      <c r="H124" s="305" t="str">
        <f>VLOOKUP($F124,'Leistungswerte UHR Schulen'!$C$6:$F$39,3,FALSE)</f>
        <v>W3</v>
      </c>
      <c r="I124" s="331">
        <f>VLOOKUP(H124,Turnus!$D$9:$E$26,2,FALSE)</f>
        <v>114.53571428571426</v>
      </c>
      <c r="J124" s="130">
        <f t="shared" si="2"/>
        <v>7238.6571428571415</v>
      </c>
      <c r="K124" s="131">
        <f>VLOOKUP($F124,'Leistungswerte UHR Schulen'!$C$6:$F$39,4,FALSE)</f>
        <v>0</v>
      </c>
      <c r="L124" s="492" t="str">
        <f t="shared" si="30"/>
        <v/>
      </c>
      <c r="M124" s="132">
        <f t="shared" si="3"/>
        <v>0</v>
      </c>
      <c r="N124" s="544">
        <f t="shared" si="9"/>
        <v>0</v>
      </c>
      <c r="O124" s="133">
        <f t="shared" si="4"/>
        <v>0</v>
      </c>
      <c r="P124" s="134">
        <f t="shared" si="40"/>
        <v>0</v>
      </c>
      <c r="Q124" s="57"/>
      <c r="R124" s="479"/>
      <c r="S124" s="480"/>
      <c r="T124" s="480"/>
      <c r="U124" s="480"/>
      <c r="V124" s="480"/>
      <c r="W124" s="480"/>
      <c r="X124" s="480"/>
      <c r="Y124" s="480"/>
      <c r="Z124" s="480"/>
      <c r="AA124" s="480"/>
      <c r="AB124" s="480"/>
      <c r="AC124" s="480"/>
      <c r="AD124" s="480"/>
      <c r="AE124" s="480"/>
      <c r="AF124" s="480"/>
      <c r="AG124" s="480"/>
      <c r="AH124" s="480"/>
      <c r="AI124" s="480"/>
      <c r="AJ124" s="480"/>
      <c r="AK124" s="480"/>
      <c r="AL124" s="480"/>
      <c r="AM124" s="480"/>
      <c r="AN124" s="480"/>
      <c r="AO124" s="480"/>
      <c r="AP124" s="480"/>
      <c r="AQ124" s="480"/>
      <c r="AR124" s="480"/>
      <c r="AS124" s="480"/>
      <c r="AT124" s="480"/>
      <c r="AU124" s="480"/>
      <c r="AV124" s="480"/>
      <c r="AW124" s="481"/>
      <c r="AX124" s="482">
        <f t="shared" si="31"/>
        <v>0</v>
      </c>
      <c r="AY124" s="494" t="str">
        <f t="shared" si="41"/>
        <v/>
      </c>
      <c r="AZ124" s="484">
        <f t="shared" si="42"/>
        <v>0</v>
      </c>
    </row>
    <row r="125" spans="1:52" s="58" customFormat="1" ht="24.9" customHeight="1" x14ac:dyDescent="0.25">
      <c r="A125" s="424" t="s">
        <v>407</v>
      </c>
      <c r="B125" s="424" t="s">
        <v>353</v>
      </c>
      <c r="C125" s="424" t="s">
        <v>459</v>
      </c>
      <c r="D125" s="307" t="s">
        <v>366</v>
      </c>
      <c r="E125" s="307" t="s">
        <v>713</v>
      </c>
      <c r="F125" s="230" t="s">
        <v>673</v>
      </c>
      <c r="G125" s="309">
        <v>50.2</v>
      </c>
      <c r="H125" s="305" t="str">
        <f>VLOOKUP($F125,'Leistungswerte UHR Schulen'!$C$6:$F$39,3,FALSE)</f>
        <v>W3</v>
      </c>
      <c r="I125" s="331">
        <f>VLOOKUP(H125,Turnus!$D$9:$E$26,2,FALSE)</f>
        <v>114.53571428571426</v>
      </c>
      <c r="J125" s="130">
        <f t="shared" si="2"/>
        <v>5749.6928571428562</v>
      </c>
      <c r="K125" s="131">
        <f>VLOOKUP($F125,'Leistungswerte UHR Schulen'!$C$6:$F$39,4,FALSE)</f>
        <v>0</v>
      </c>
      <c r="L125" s="492" t="str">
        <f t="shared" si="30"/>
        <v/>
      </c>
      <c r="M125" s="132">
        <f t="shared" si="3"/>
        <v>0</v>
      </c>
      <c r="N125" s="544">
        <f t="shared" si="9"/>
        <v>0</v>
      </c>
      <c r="O125" s="133">
        <f t="shared" si="4"/>
        <v>0</v>
      </c>
      <c r="P125" s="134">
        <f t="shared" si="40"/>
        <v>0</v>
      </c>
      <c r="Q125" s="57"/>
      <c r="R125" s="479"/>
      <c r="S125" s="480"/>
      <c r="T125" s="480"/>
      <c r="U125" s="480"/>
      <c r="V125" s="480"/>
      <c r="W125" s="480"/>
      <c r="X125" s="480"/>
      <c r="Y125" s="480"/>
      <c r="Z125" s="480"/>
      <c r="AA125" s="480"/>
      <c r="AB125" s="480"/>
      <c r="AC125" s="480"/>
      <c r="AD125" s="480"/>
      <c r="AE125" s="480"/>
      <c r="AF125" s="480"/>
      <c r="AG125" s="480"/>
      <c r="AH125" s="480"/>
      <c r="AI125" s="480"/>
      <c r="AJ125" s="480"/>
      <c r="AK125" s="480"/>
      <c r="AL125" s="480"/>
      <c r="AM125" s="480"/>
      <c r="AN125" s="480"/>
      <c r="AO125" s="480"/>
      <c r="AP125" s="480"/>
      <c r="AQ125" s="480"/>
      <c r="AR125" s="480"/>
      <c r="AS125" s="480"/>
      <c r="AT125" s="480"/>
      <c r="AU125" s="480"/>
      <c r="AV125" s="480"/>
      <c r="AW125" s="481"/>
      <c r="AX125" s="482">
        <f t="shared" si="31"/>
        <v>0</v>
      </c>
      <c r="AY125" s="494" t="str">
        <f t="shared" si="41"/>
        <v/>
      </c>
      <c r="AZ125" s="484">
        <f t="shared" si="42"/>
        <v>0</v>
      </c>
    </row>
    <row r="126" spans="1:52" s="58" customFormat="1" ht="24.9" customHeight="1" x14ac:dyDescent="0.25">
      <c r="A126" s="424" t="s">
        <v>407</v>
      </c>
      <c r="B126" s="424" t="s">
        <v>353</v>
      </c>
      <c r="C126" s="424" t="s">
        <v>460</v>
      </c>
      <c r="D126" s="307" t="s">
        <v>366</v>
      </c>
      <c r="E126" s="307" t="s">
        <v>713</v>
      </c>
      <c r="F126" s="230" t="s">
        <v>673</v>
      </c>
      <c r="G126" s="309">
        <v>50.5</v>
      </c>
      <c r="H126" s="305" t="str">
        <f>VLOOKUP($F126,'Leistungswerte UHR Schulen'!$C$6:$F$39,3,FALSE)</f>
        <v>W3</v>
      </c>
      <c r="I126" s="331">
        <f>VLOOKUP(H126,Turnus!$D$9:$E$26,2,FALSE)</f>
        <v>114.53571428571426</v>
      </c>
      <c r="J126" s="130">
        <f t="shared" si="2"/>
        <v>5784.0535714285706</v>
      </c>
      <c r="K126" s="131">
        <f>VLOOKUP($F126,'Leistungswerte UHR Schulen'!$C$6:$F$39,4,FALSE)</f>
        <v>0</v>
      </c>
      <c r="L126" s="492" t="str">
        <f t="shared" si="30"/>
        <v/>
      </c>
      <c r="M126" s="132">
        <f t="shared" si="3"/>
        <v>0</v>
      </c>
      <c r="N126" s="544">
        <f t="shared" si="9"/>
        <v>0</v>
      </c>
      <c r="O126" s="133">
        <f t="shared" si="4"/>
        <v>0</v>
      </c>
      <c r="P126" s="134">
        <f t="shared" si="40"/>
        <v>0</v>
      </c>
      <c r="Q126" s="57"/>
      <c r="R126" s="479"/>
      <c r="S126" s="480"/>
      <c r="T126" s="480"/>
      <c r="U126" s="480"/>
      <c r="V126" s="480"/>
      <c r="W126" s="480"/>
      <c r="X126" s="480"/>
      <c r="Y126" s="480"/>
      <c r="Z126" s="480"/>
      <c r="AA126" s="480"/>
      <c r="AB126" s="480"/>
      <c r="AC126" s="480"/>
      <c r="AD126" s="480"/>
      <c r="AE126" s="480"/>
      <c r="AF126" s="480"/>
      <c r="AG126" s="480"/>
      <c r="AH126" s="480"/>
      <c r="AI126" s="480"/>
      <c r="AJ126" s="480"/>
      <c r="AK126" s="480"/>
      <c r="AL126" s="480"/>
      <c r="AM126" s="480"/>
      <c r="AN126" s="480"/>
      <c r="AO126" s="480"/>
      <c r="AP126" s="480"/>
      <c r="AQ126" s="480"/>
      <c r="AR126" s="480"/>
      <c r="AS126" s="480"/>
      <c r="AT126" s="480"/>
      <c r="AU126" s="480"/>
      <c r="AV126" s="480"/>
      <c r="AW126" s="481"/>
      <c r="AX126" s="482">
        <f t="shared" si="31"/>
        <v>0</v>
      </c>
      <c r="AY126" s="494" t="str">
        <f t="shared" si="41"/>
        <v/>
      </c>
      <c r="AZ126" s="484">
        <f t="shared" si="42"/>
        <v>0</v>
      </c>
    </row>
    <row r="127" spans="1:52" s="58" customFormat="1" ht="24.9" customHeight="1" x14ac:dyDescent="0.25">
      <c r="A127" s="424" t="s">
        <v>407</v>
      </c>
      <c r="B127" s="424" t="s">
        <v>353</v>
      </c>
      <c r="C127" s="424" t="s">
        <v>461</v>
      </c>
      <c r="D127" s="307" t="s">
        <v>366</v>
      </c>
      <c r="E127" s="307" t="s">
        <v>713</v>
      </c>
      <c r="F127" s="230" t="s">
        <v>673</v>
      </c>
      <c r="G127" s="309">
        <v>50.5</v>
      </c>
      <c r="H127" s="305" t="str">
        <f>VLOOKUP($F127,'Leistungswerte UHR Schulen'!$C$6:$F$39,3,FALSE)</f>
        <v>W3</v>
      </c>
      <c r="I127" s="331">
        <f>VLOOKUP(H127,Turnus!$D$9:$E$26,2,FALSE)</f>
        <v>114.53571428571426</v>
      </c>
      <c r="J127" s="130">
        <f t="shared" si="2"/>
        <v>5784.0535714285706</v>
      </c>
      <c r="K127" s="131">
        <f>VLOOKUP($F127,'Leistungswerte UHR Schulen'!$C$6:$F$39,4,FALSE)</f>
        <v>0</v>
      </c>
      <c r="L127" s="492" t="str">
        <f t="shared" si="30"/>
        <v/>
      </c>
      <c r="M127" s="132">
        <f t="shared" si="3"/>
        <v>0</v>
      </c>
      <c r="N127" s="544">
        <f t="shared" si="9"/>
        <v>0</v>
      </c>
      <c r="O127" s="133">
        <f t="shared" si="4"/>
        <v>0</v>
      </c>
      <c r="P127" s="134">
        <f t="shared" si="40"/>
        <v>0</v>
      </c>
      <c r="Q127" s="57"/>
      <c r="R127" s="479"/>
      <c r="S127" s="480"/>
      <c r="T127" s="480"/>
      <c r="U127" s="480"/>
      <c r="V127" s="480"/>
      <c r="W127" s="480"/>
      <c r="X127" s="480"/>
      <c r="Y127" s="480"/>
      <c r="Z127" s="480"/>
      <c r="AA127" s="480"/>
      <c r="AB127" s="480"/>
      <c r="AC127" s="480"/>
      <c r="AD127" s="480"/>
      <c r="AE127" s="480"/>
      <c r="AF127" s="480"/>
      <c r="AG127" s="480"/>
      <c r="AH127" s="480"/>
      <c r="AI127" s="480"/>
      <c r="AJ127" s="480"/>
      <c r="AK127" s="480"/>
      <c r="AL127" s="480"/>
      <c r="AM127" s="480"/>
      <c r="AN127" s="480"/>
      <c r="AO127" s="480"/>
      <c r="AP127" s="480"/>
      <c r="AQ127" s="480"/>
      <c r="AR127" s="480"/>
      <c r="AS127" s="480"/>
      <c r="AT127" s="480"/>
      <c r="AU127" s="480"/>
      <c r="AV127" s="480"/>
      <c r="AW127" s="481"/>
      <c r="AX127" s="482">
        <f t="shared" si="31"/>
        <v>0</v>
      </c>
      <c r="AY127" s="494" t="str">
        <f t="shared" si="41"/>
        <v/>
      </c>
      <c r="AZ127" s="484">
        <f t="shared" si="42"/>
        <v>0</v>
      </c>
    </row>
    <row r="128" spans="1:52" s="58" customFormat="1" ht="24.9" customHeight="1" x14ac:dyDescent="0.25">
      <c r="A128" s="424" t="s">
        <v>407</v>
      </c>
      <c r="B128" s="424" t="s">
        <v>353</v>
      </c>
      <c r="C128" s="424" t="s">
        <v>462</v>
      </c>
      <c r="D128" s="307" t="s">
        <v>653</v>
      </c>
      <c r="E128" s="307" t="s">
        <v>713</v>
      </c>
      <c r="F128" s="230" t="s">
        <v>673</v>
      </c>
      <c r="G128" s="309">
        <v>50.5</v>
      </c>
      <c r="H128" s="305" t="str">
        <f>VLOOKUP($F128,'Leistungswerte UHR Schulen'!$C$6:$F$39,3,FALSE)</f>
        <v>W3</v>
      </c>
      <c r="I128" s="331">
        <f>VLOOKUP(H128,Turnus!$D$9:$E$26,2,FALSE)</f>
        <v>114.53571428571426</v>
      </c>
      <c r="J128" s="130">
        <f t="shared" si="2"/>
        <v>5784.0535714285706</v>
      </c>
      <c r="K128" s="131">
        <f>VLOOKUP($F128,'Leistungswerte UHR Schulen'!$C$6:$F$39,4,FALSE)</f>
        <v>0</v>
      </c>
      <c r="L128" s="492" t="str">
        <f t="shared" si="30"/>
        <v/>
      </c>
      <c r="M128" s="132">
        <f t="shared" si="3"/>
        <v>0</v>
      </c>
      <c r="N128" s="544">
        <f t="shared" si="9"/>
        <v>0</v>
      </c>
      <c r="O128" s="133">
        <f t="shared" si="4"/>
        <v>0</v>
      </c>
      <c r="P128" s="134">
        <f t="shared" si="40"/>
        <v>0</v>
      </c>
      <c r="Q128" s="57"/>
      <c r="R128" s="479"/>
      <c r="S128" s="480"/>
      <c r="T128" s="480"/>
      <c r="U128" s="480"/>
      <c r="V128" s="480"/>
      <c r="W128" s="480"/>
      <c r="X128" s="480"/>
      <c r="Y128" s="480"/>
      <c r="Z128" s="480"/>
      <c r="AA128" s="480"/>
      <c r="AB128" s="480"/>
      <c r="AC128" s="480"/>
      <c r="AD128" s="480"/>
      <c r="AE128" s="480"/>
      <c r="AF128" s="480"/>
      <c r="AG128" s="480"/>
      <c r="AH128" s="480"/>
      <c r="AI128" s="480"/>
      <c r="AJ128" s="480"/>
      <c r="AK128" s="480"/>
      <c r="AL128" s="480"/>
      <c r="AM128" s="480"/>
      <c r="AN128" s="480"/>
      <c r="AO128" s="480"/>
      <c r="AP128" s="480"/>
      <c r="AQ128" s="480"/>
      <c r="AR128" s="480"/>
      <c r="AS128" s="480"/>
      <c r="AT128" s="480"/>
      <c r="AU128" s="480"/>
      <c r="AV128" s="480"/>
      <c r="AW128" s="481"/>
      <c r="AX128" s="482">
        <f t="shared" si="31"/>
        <v>0</v>
      </c>
      <c r="AY128" s="494" t="str">
        <f t="shared" si="41"/>
        <v/>
      </c>
      <c r="AZ128" s="484">
        <f t="shared" si="42"/>
        <v>0</v>
      </c>
    </row>
    <row r="129" spans="1:52" s="58" customFormat="1" ht="24.9" customHeight="1" x14ac:dyDescent="0.25">
      <c r="A129" s="424" t="s">
        <v>380</v>
      </c>
      <c r="B129" s="424" t="s">
        <v>353</v>
      </c>
      <c r="C129" s="424" t="s">
        <v>463</v>
      </c>
      <c r="D129" s="307" t="s">
        <v>464</v>
      </c>
      <c r="E129" s="307" t="s">
        <v>168</v>
      </c>
      <c r="F129" s="230" t="s">
        <v>673</v>
      </c>
      <c r="G129" s="309">
        <v>64.11</v>
      </c>
      <c r="H129" s="305" t="str">
        <f>VLOOKUP($F129,'Leistungswerte UHR Schulen'!$C$6:$F$39,3,FALSE)</f>
        <v>W3</v>
      </c>
      <c r="I129" s="331">
        <f>VLOOKUP(H129,Turnus!$D$9:$E$26,2,FALSE)</f>
        <v>114.53571428571426</v>
      </c>
      <c r="J129" s="130">
        <f t="shared" ref="J129:J134" si="43">+G129*I129</f>
        <v>7342.8846428571414</v>
      </c>
      <c r="K129" s="131">
        <f>VLOOKUP($F129,'Leistungswerte UHR Schulen'!$C$6:$F$39,4,FALSE)</f>
        <v>0</v>
      </c>
      <c r="L129" s="492" t="str">
        <f t="shared" si="30"/>
        <v/>
      </c>
      <c r="M129" s="132">
        <f t="shared" ref="M129:M134" si="44">IF(ISERROR(J129/K129),0,J129/K129)</f>
        <v>0</v>
      </c>
      <c r="N129" s="544">
        <f t="shared" si="9"/>
        <v>0</v>
      </c>
      <c r="O129" s="133">
        <f t="shared" ref="O129:O134" si="45">IF(ISERROR(G129/K129*N129),0,G129/K129*N129)</f>
        <v>0</v>
      </c>
      <c r="P129" s="134">
        <f t="shared" ref="P129:P134" si="46">+M129*N129</f>
        <v>0</v>
      </c>
      <c r="Q129" s="57"/>
      <c r="R129" s="479"/>
      <c r="S129" s="480"/>
      <c r="T129" s="480"/>
      <c r="U129" s="480"/>
      <c r="V129" s="480"/>
      <c r="W129" s="480"/>
      <c r="X129" s="480"/>
      <c r="Y129" s="480"/>
      <c r="Z129" s="480"/>
      <c r="AA129" s="480"/>
      <c r="AB129" s="480"/>
      <c r="AC129" s="480"/>
      <c r="AD129" s="480"/>
      <c r="AE129" s="480"/>
      <c r="AF129" s="480"/>
      <c r="AG129" s="480"/>
      <c r="AH129" s="480"/>
      <c r="AI129" s="480"/>
      <c r="AJ129" s="480"/>
      <c r="AK129" s="480"/>
      <c r="AL129" s="480"/>
      <c r="AM129" s="480"/>
      <c r="AN129" s="480"/>
      <c r="AO129" s="480"/>
      <c r="AP129" s="480"/>
      <c r="AQ129" s="480"/>
      <c r="AR129" s="480"/>
      <c r="AS129" s="480"/>
      <c r="AT129" s="480"/>
      <c r="AU129" s="480"/>
      <c r="AV129" s="480"/>
      <c r="AW129" s="481"/>
      <c r="AX129" s="482">
        <f t="shared" si="31"/>
        <v>0</v>
      </c>
      <c r="AY129" s="494" t="str">
        <f t="shared" si="41"/>
        <v/>
      </c>
      <c r="AZ129" s="484">
        <f t="shared" si="42"/>
        <v>0</v>
      </c>
    </row>
    <row r="130" spans="1:52" s="58" customFormat="1" ht="24.9" customHeight="1" x14ac:dyDescent="0.25">
      <c r="A130" s="424" t="s">
        <v>380</v>
      </c>
      <c r="B130" s="424" t="s">
        <v>353</v>
      </c>
      <c r="C130" s="424" t="s">
        <v>465</v>
      </c>
      <c r="D130" s="307" t="s">
        <v>466</v>
      </c>
      <c r="E130" s="307" t="s">
        <v>168</v>
      </c>
      <c r="F130" s="230" t="s">
        <v>673</v>
      </c>
      <c r="G130" s="309">
        <v>64.3</v>
      </c>
      <c r="H130" s="305" t="str">
        <f>VLOOKUP($F130,'Leistungswerte UHR Schulen'!$C$6:$F$39,3,FALSE)</f>
        <v>W3</v>
      </c>
      <c r="I130" s="331">
        <f>VLOOKUP(H130,Turnus!$D$9:$E$26,2,FALSE)</f>
        <v>114.53571428571426</v>
      </c>
      <c r="J130" s="130">
        <f t="shared" si="43"/>
        <v>7364.6464285714264</v>
      </c>
      <c r="K130" s="131">
        <f>VLOOKUP($F130,'Leistungswerte UHR Schulen'!$C$6:$F$39,4,FALSE)</f>
        <v>0</v>
      </c>
      <c r="L130" s="492" t="str">
        <f t="shared" si="30"/>
        <v/>
      </c>
      <c r="M130" s="132">
        <f t="shared" si="44"/>
        <v>0</v>
      </c>
      <c r="N130" s="544">
        <f t="shared" si="9"/>
        <v>0</v>
      </c>
      <c r="O130" s="133">
        <f t="shared" si="45"/>
        <v>0</v>
      </c>
      <c r="P130" s="134">
        <f t="shared" si="46"/>
        <v>0</v>
      </c>
      <c r="Q130" s="57"/>
      <c r="R130" s="479"/>
      <c r="S130" s="480"/>
      <c r="T130" s="480"/>
      <c r="U130" s="480"/>
      <c r="V130" s="480"/>
      <c r="W130" s="480"/>
      <c r="X130" s="480"/>
      <c r="Y130" s="480"/>
      <c r="Z130" s="480"/>
      <c r="AA130" s="480"/>
      <c r="AB130" s="480"/>
      <c r="AC130" s="480"/>
      <c r="AD130" s="480"/>
      <c r="AE130" s="480"/>
      <c r="AF130" s="480"/>
      <c r="AG130" s="480"/>
      <c r="AH130" s="480"/>
      <c r="AI130" s="480"/>
      <c r="AJ130" s="480"/>
      <c r="AK130" s="480"/>
      <c r="AL130" s="480"/>
      <c r="AM130" s="480"/>
      <c r="AN130" s="480"/>
      <c r="AO130" s="480"/>
      <c r="AP130" s="480"/>
      <c r="AQ130" s="480"/>
      <c r="AR130" s="480"/>
      <c r="AS130" s="480"/>
      <c r="AT130" s="480"/>
      <c r="AU130" s="480"/>
      <c r="AV130" s="480"/>
      <c r="AW130" s="481"/>
      <c r="AX130" s="482">
        <f t="shared" si="31"/>
        <v>0</v>
      </c>
      <c r="AY130" s="494" t="str">
        <f t="shared" si="41"/>
        <v/>
      </c>
      <c r="AZ130" s="484">
        <f t="shared" si="42"/>
        <v>0</v>
      </c>
    </row>
    <row r="131" spans="1:52" s="58" customFormat="1" ht="24.9" customHeight="1" x14ac:dyDescent="0.25">
      <c r="A131" s="424" t="s">
        <v>380</v>
      </c>
      <c r="B131" s="424" t="s">
        <v>353</v>
      </c>
      <c r="C131" s="424" t="s">
        <v>467</v>
      </c>
      <c r="D131" s="307" t="s">
        <v>468</v>
      </c>
      <c r="E131" s="307" t="s">
        <v>168</v>
      </c>
      <c r="F131" s="230" t="s">
        <v>673</v>
      </c>
      <c r="G131" s="309">
        <v>70.489999999999995</v>
      </c>
      <c r="H131" s="305" t="str">
        <f>VLOOKUP($F131,'Leistungswerte UHR Schulen'!$C$6:$F$39,3,FALSE)</f>
        <v>W3</v>
      </c>
      <c r="I131" s="331">
        <f>VLOOKUP(H131,Turnus!$D$9:$E$26,2,FALSE)</f>
        <v>114.53571428571426</v>
      </c>
      <c r="J131" s="130">
        <f t="shared" si="43"/>
        <v>8073.6224999999977</v>
      </c>
      <c r="K131" s="131">
        <f>VLOOKUP($F131,'Leistungswerte UHR Schulen'!$C$6:$F$39,4,FALSE)</f>
        <v>0</v>
      </c>
      <c r="L131" s="492" t="str">
        <f t="shared" si="30"/>
        <v/>
      </c>
      <c r="M131" s="132">
        <f t="shared" si="44"/>
        <v>0</v>
      </c>
      <c r="N131" s="544">
        <f t="shared" si="9"/>
        <v>0</v>
      </c>
      <c r="O131" s="133">
        <f t="shared" si="45"/>
        <v>0</v>
      </c>
      <c r="P131" s="134">
        <f t="shared" si="46"/>
        <v>0</v>
      </c>
      <c r="Q131" s="57"/>
      <c r="R131" s="479"/>
      <c r="S131" s="480"/>
      <c r="T131" s="480"/>
      <c r="U131" s="480"/>
      <c r="V131" s="480"/>
      <c r="W131" s="480"/>
      <c r="X131" s="480"/>
      <c r="Y131" s="480"/>
      <c r="Z131" s="480"/>
      <c r="AA131" s="480"/>
      <c r="AB131" s="480"/>
      <c r="AC131" s="480"/>
      <c r="AD131" s="480"/>
      <c r="AE131" s="480"/>
      <c r="AF131" s="480"/>
      <c r="AG131" s="480"/>
      <c r="AH131" s="480"/>
      <c r="AI131" s="480"/>
      <c r="AJ131" s="480"/>
      <c r="AK131" s="480"/>
      <c r="AL131" s="480"/>
      <c r="AM131" s="480"/>
      <c r="AN131" s="480"/>
      <c r="AO131" s="480"/>
      <c r="AP131" s="480"/>
      <c r="AQ131" s="480"/>
      <c r="AR131" s="480"/>
      <c r="AS131" s="480"/>
      <c r="AT131" s="480"/>
      <c r="AU131" s="480"/>
      <c r="AV131" s="480"/>
      <c r="AW131" s="481"/>
      <c r="AX131" s="482">
        <f t="shared" si="31"/>
        <v>0</v>
      </c>
      <c r="AY131" s="494" t="str">
        <f t="shared" si="41"/>
        <v/>
      </c>
      <c r="AZ131" s="484">
        <f t="shared" si="42"/>
        <v>0</v>
      </c>
    </row>
    <row r="132" spans="1:52" s="58" customFormat="1" ht="24.9" customHeight="1" x14ac:dyDescent="0.25">
      <c r="A132" s="424" t="s">
        <v>380</v>
      </c>
      <c r="B132" s="424" t="s">
        <v>353</v>
      </c>
      <c r="C132" s="424"/>
      <c r="D132" s="307" t="s">
        <v>102</v>
      </c>
      <c r="E132" s="307" t="s">
        <v>735</v>
      </c>
      <c r="F132" s="230" t="s">
        <v>481</v>
      </c>
      <c r="G132" s="309">
        <v>65.239999999999995</v>
      </c>
      <c r="H132" s="305" t="str">
        <f>VLOOKUP($F132,'Leistungswerte UHR Schulen'!$C$6:$F$39,3,FALSE)</f>
        <v>W5</v>
      </c>
      <c r="I132" s="331">
        <f>VLOOKUP(H132,Turnus!$D$9:$E$26,2,FALSE)</f>
        <v>188.46428571428572</v>
      </c>
      <c r="J132" s="130">
        <f t="shared" si="43"/>
        <v>12295.41</v>
      </c>
      <c r="K132" s="131">
        <f>VLOOKUP($F132,'Leistungswerte UHR Schulen'!$C$6:$F$39,4,FALSE)</f>
        <v>0</v>
      </c>
      <c r="L132" s="492" t="str">
        <f t="shared" si="30"/>
        <v/>
      </c>
      <c r="M132" s="132">
        <f t="shared" si="44"/>
        <v>0</v>
      </c>
      <c r="N132" s="544">
        <f t="shared" si="9"/>
        <v>0</v>
      </c>
      <c r="O132" s="133">
        <f t="shared" si="45"/>
        <v>0</v>
      </c>
      <c r="P132" s="134">
        <f t="shared" si="46"/>
        <v>0</v>
      </c>
      <c r="Q132" s="57"/>
      <c r="R132" s="479"/>
      <c r="S132" s="480"/>
      <c r="T132" s="480"/>
      <c r="U132" s="480"/>
      <c r="V132" s="480"/>
      <c r="W132" s="480"/>
      <c r="X132" s="480"/>
      <c r="Y132" s="480"/>
      <c r="Z132" s="480"/>
      <c r="AA132" s="480"/>
      <c r="AB132" s="480"/>
      <c r="AC132" s="480"/>
      <c r="AD132" s="480"/>
      <c r="AE132" s="480"/>
      <c r="AF132" s="480"/>
      <c r="AG132" s="480"/>
      <c r="AH132" s="480"/>
      <c r="AI132" s="480"/>
      <c r="AJ132" s="480"/>
      <c r="AK132" s="480"/>
      <c r="AL132" s="480"/>
      <c r="AM132" s="480"/>
      <c r="AN132" s="480"/>
      <c r="AO132" s="480"/>
      <c r="AP132" s="480"/>
      <c r="AQ132" s="480"/>
      <c r="AR132" s="480"/>
      <c r="AS132" s="480"/>
      <c r="AT132" s="480"/>
      <c r="AU132" s="480"/>
      <c r="AV132" s="480"/>
      <c r="AW132" s="481"/>
      <c r="AX132" s="482">
        <f t="shared" si="31"/>
        <v>0</v>
      </c>
      <c r="AY132" s="494" t="str">
        <f t="shared" si="41"/>
        <v/>
      </c>
      <c r="AZ132" s="484">
        <f t="shared" si="42"/>
        <v>0</v>
      </c>
    </row>
    <row r="133" spans="1:52" s="58" customFormat="1" ht="24.9" customHeight="1" x14ac:dyDescent="0.25">
      <c r="A133" s="424" t="s">
        <v>380</v>
      </c>
      <c r="B133" s="424" t="s">
        <v>353</v>
      </c>
      <c r="C133" s="424"/>
      <c r="D133" s="307" t="s">
        <v>165</v>
      </c>
      <c r="E133" s="307" t="s">
        <v>735</v>
      </c>
      <c r="F133" s="230" t="s">
        <v>503</v>
      </c>
      <c r="G133" s="309">
        <v>10.28</v>
      </c>
      <c r="H133" s="305" t="str">
        <f>VLOOKUP($F133,'Leistungswerte UHR Schulen'!$C$6:$F$39,3,FALSE)</f>
        <v>kR</v>
      </c>
      <c r="I133" s="331">
        <f>VLOOKUP(H133,Turnus!$D$9:$E$26,2,FALSE)</f>
        <v>0</v>
      </c>
      <c r="J133" s="130">
        <f t="shared" si="43"/>
        <v>0</v>
      </c>
      <c r="K133" s="131">
        <f>VLOOKUP($F133,'Leistungswerte UHR Schulen'!$C$6:$F$39,4,FALSE)</f>
        <v>0</v>
      </c>
      <c r="L133" s="492" t="str">
        <f t="shared" si="30"/>
        <v/>
      </c>
      <c r="M133" s="132">
        <f t="shared" si="44"/>
        <v>0</v>
      </c>
      <c r="N133" s="544">
        <f t="shared" si="9"/>
        <v>0</v>
      </c>
      <c r="O133" s="133">
        <f t="shared" si="45"/>
        <v>0</v>
      </c>
      <c r="P133" s="134">
        <f t="shared" si="46"/>
        <v>0</v>
      </c>
      <c r="Q133" s="57"/>
      <c r="R133" s="479"/>
      <c r="S133" s="480"/>
      <c r="T133" s="480"/>
      <c r="U133" s="480"/>
      <c r="V133" s="480"/>
      <c r="W133" s="480"/>
      <c r="X133" s="480"/>
      <c r="Y133" s="480"/>
      <c r="Z133" s="480"/>
      <c r="AA133" s="480"/>
      <c r="AB133" s="480"/>
      <c r="AC133" s="480"/>
      <c r="AD133" s="480"/>
      <c r="AE133" s="480"/>
      <c r="AF133" s="480"/>
      <c r="AG133" s="480"/>
      <c r="AH133" s="480"/>
      <c r="AI133" s="480"/>
      <c r="AJ133" s="480"/>
      <c r="AK133" s="480"/>
      <c r="AL133" s="480"/>
      <c r="AM133" s="480"/>
      <c r="AN133" s="480"/>
      <c r="AO133" s="480"/>
      <c r="AP133" s="480"/>
      <c r="AQ133" s="480"/>
      <c r="AR133" s="480"/>
      <c r="AS133" s="480"/>
      <c r="AT133" s="480"/>
      <c r="AU133" s="480"/>
      <c r="AV133" s="480"/>
      <c r="AW133" s="481"/>
      <c r="AX133" s="482">
        <f t="shared" si="31"/>
        <v>0</v>
      </c>
      <c r="AY133" s="494" t="str">
        <f t="shared" si="41"/>
        <v/>
      </c>
      <c r="AZ133" s="484">
        <f t="shared" si="42"/>
        <v>0</v>
      </c>
    </row>
    <row r="134" spans="1:52" s="58" customFormat="1" ht="24.9" customHeight="1" x14ac:dyDescent="0.25">
      <c r="A134" s="424" t="s">
        <v>380</v>
      </c>
      <c r="B134" s="424" t="s">
        <v>353</v>
      </c>
      <c r="C134" s="424" t="s">
        <v>643</v>
      </c>
      <c r="D134" s="307" t="s">
        <v>266</v>
      </c>
      <c r="E134" s="307" t="s">
        <v>735</v>
      </c>
      <c r="F134" s="230" t="s">
        <v>476</v>
      </c>
      <c r="G134" s="309">
        <v>12.59</v>
      </c>
      <c r="H134" s="305" t="str">
        <f>VLOOKUP($F134,'Leistungswerte UHR Schulen'!$C$6:$F$39,3,FALSE)</f>
        <v>W5</v>
      </c>
      <c r="I134" s="331">
        <f>VLOOKUP(H134,Turnus!$D$9:$E$26,2,FALSE)</f>
        <v>188.46428571428572</v>
      </c>
      <c r="J134" s="130">
        <f t="shared" si="43"/>
        <v>2372.7653571428573</v>
      </c>
      <c r="K134" s="131">
        <f>VLOOKUP($F134,'Leistungswerte UHR Schulen'!$C$6:$F$39,4,FALSE)</f>
        <v>0</v>
      </c>
      <c r="L134" s="492" t="str">
        <f t="shared" si="30"/>
        <v/>
      </c>
      <c r="M134" s="132">
        <f t="shared" si="44"/>
        <v>0</v>
      </c>
      <c r="N134" s="544">
        <f t="shared" si="9"/>
        <v>0</v>
      </c>
      <c r="O134" s="133">
        <f t="shared" si="45"/>
        <v>0</v>
      </c>
      <c r="P134" s="134">
        <f t="shared" si="46"/>
        <v>0</v>
      </c>
      <c r="Q134" s="57"/>
      <c r="R134" s="479"/>
      <c r="S134" s="480"/>
      <c r="T134" s="480"/>
      <c r="U134" s="480"/>
      <c r="V134" s="480"/>
      <c r="W134" s="480"/>
      <c r="X134" s="480"/>
      <c r="Y134" s="480"/>
      <c r="Z134" s="480"/>
      <c r="AA134" s="480"/>
      <c r="AB134" s="480"/>
      <c r="AC134" s="480"/>
      <c r="AD134" s="480"/>
      <c r="AE134" s="480"/>
      <c r="AF134" s="480"/>
      <c r="AG134" s="480"/>
      <c r="AH134" s="480"/>
      <c r="AI134" s="480"/>
      <c r="AJ134" s="480"/>
      <c r="AK134" s="480"/>
      <c r="AL134" s="480"/>
      <c r="AM134" s="480"/>
      <c r="AN134" s="480"/>
      <c r="AO134" s="480"/>
      <c r="AP134" s="480"/>
      <c r="AQ134" s="480"/>
      <c r="AR134" s="480"/>
      <c r="AS134" s="480"/>
      <c r="AT134" s="480"/>
      <c r="AU134" s="480"/>
      <c r="AV134" s="480"/>
      <c r="AW134" s="481"/>
      <c r="AX134" s="482">
        <f t="shared" si="31"/>
        <v>0</v>
      </c>
      <c r="AY134" s="494" t="str">
        <f t="shared" si="41"/>
        <v/>
      </c>
      <c r="AZ134" s="484">
        <f t="shared" si="42"/>
        <v>0</v>
      </c>
    </row>
    <row r="135" spans="1:52" s="58" customFormat="1" ht="26.25" customHeight="1" x14ac:dyDescent="0.3">
      <c r="A135" s="55"/>
      <c r="B135" s="55"/>
      <c r="C135" s="55"/>
      <c r="D135" s="55"/>
      <c r="E135" s="55"/>
      <c r="F135" s="55"/>
      <c r="G135" s="55"/>
      <c r="H135" s="56"/>
      <c r="I135" s="56"/>
      <c r="J135" s="56"/>
      <c r="K135" s="56"/>
      <c r="L135" s="469"/>
      <c r="M135" s="97"/>
      <c r="N135" s="102"/>
      <c r="O135" s="103"/>
      <c r="P135" s="416"/>
      <c r="R135" s="479"/>
      <c r="S135" s="483"/>
      <c r="T135" s="483"/>
      <c r="U135" s="483"/>
      <c r="V135" s="483"/>
      <c r="W135" s="483"/>
      <c r="X135" s="483"/>
      <c r="Y135" s="483"/>
      <c r="Z135" s="483"/>
      <c r="AA135" s="483"/>
      <c r="AB135" s="483"/>
      <c r="AC135" s="483"/>
      <c r="AD135" s="483"/>
      <c r="AE135" s="483"/>
      <c r="AF135" s="483"/>
      <c r="AG135" s="483"/>
      <c r="AH135" s="483"/>
      <c r="AI135" s="483"/>
      <c r="AJ135" s="483"/>
      <c r="AK135" s="483"/>
      <c r="AL135" s="483"/>
      <c r="AM135" s="483"/>
      <c r="AN135" s="483"/>
      <c r="AO135" s="483"/>
      <c r="AP135" s="483"/>
      <c r="AQ135" s="483"/>
      <c r="AR135" s="483"/>
      <c r="AS135" s="483"/>
      <c r="AT135" s="483"/>
      <c r="AU135" s="483"/>
      <c r="AV135" s="483"/>
      <c r="AW135" s="483"/>
      <c r="AX135" s="483"/>
      <c r="AY135" s="493">
        <f>SUM(AY8:AY134)</f>
        <v>0</v>
      </c>
      <c r="AZ135" s="485">
        <f>SUM(AZ8:AZ134)</f>
        <v>0</v>
      </c>
    </row>
    <row r="136" spans="1:52" s="108" customFormat="1" ht="13.2" x14ac:dyDescent="0.2">
      <c r="B136" s="60"/>
      <c r="C136" s="60"/>
      <c r="D136" s="60"/>
      <c r="E136" s="60"/>
      <c r="F136" s="60"/>
      <c r="G136" s="60"/>
      <c r="H136" s="59"/>
      <c r="I136" s="104"/>
      <c r="J136" s="104"/>
      <c r="K136" s="59"/>
      <c r="L136" s="59"/>
      <c r="N136" s="109"/>
      <c r="O136" s="110"/>
      <c r="P136" s="110"/>
      <c r="Q136" s="110"/>
      <c r="R136" s="479"/>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row>
    <row r="137" spans="1:52" s="108" customFormat="1" ht="13.2" x14ac:dyDescent="0.2">
      <c r="B137" s="53"/>
      <c r="C137" s="53"/>
      <c r="D137" s="53"/>
      <c r="E137" s="57"/>
      <c r="F137" s="57"/>
      <c r="G137" s="60"/>
      <c r="H137" s="59"/>
      <c r="I137" s="104"/>
      <c r="J137" s="104"/>
      <c r="K137" s="59"/>
      <c r="L137" s="59"/>
      <c r="N137" s="109"/>
      <c r="O137" s="110"/>
      <c r="P137" s="110"/>
      <c r="Q137" s="110"/>
      <c r="R137" s="479"/>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row>
    <row r="138" spans="1:52" s="108" customFormat="1" ht="13.2" x14ac:dyDescent="0.2">
      <c r="B138" s="60"/>
      <c r="C138" s="60"/>
      <c r="D138" s="60"/>
      <c r="E138" s="60"/>
      <c r="F138" s="60"/>
      <c r="G138" s="60"/>
      <c r="H138" s="59"/>
      <c r="I138" s="104"/>
      <c r="J138" s="104"/>
      <c r="K138" s="59"/>
      <c r="L138" s="59"/>
      <c r="N138" s="109"/>
      <c r="O138" s="110"/>
      <c r="P138" s="110"/>
      <c r="Q138" s="110"/>
      <c r="R138" s="479"/>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row>
    <row r="139" spans="1:52" s="108" customFormat="1" ht="13.2" x14ac:dyDescent="0.2">
      <c r="B139" s="60"/>
      <c r="C139" s="60"/>
      <c r="D139" s="60"/>
      <c r="E139" s="60"/>
      <c r="F139" s="60"/>
      <c r="G139" s="60"/>
      <c r="H139" s="59"/>
      <c r="I139" s="104"/>
      <c r="J139" s="104"/>
      <c r="K139" s="59"/>
      <c r="L139" s="59"/>
      <c r="N139" s="109"/>
      <c r="O139" s="110"/>
      <c r="P139" s="110"/>
      <c r="Q139" s="110"/>
      <c r="R139" s="479"/>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row>
    <row r="140" spans="1:52" s="108" customFormat="1" ht="13.2" x14ac:dyDescent="0.2">
      <c r="B140" s="60"/>
      <c r="C140" s="60"/>
      <c r="D140" s="60"/>
      <c r="E140" s="60"/>
      <c r="F140" s="60"/>
      <c r="G140" s="60"/>
      <c r="H140" s="59"/>
      <c r="I140" s="104"/>
      <c r="J140" s="104"/>
      <c r="K140" s="59"/>
      <c r="L140" s="59"/>
      <c r="N140" s="109"/>
      <c r="O140" s="110"/>
      <c r="P140" s="110"/>
      <c r="Q140" s="110"/>
      <c r="R140" s="479"/>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row>
    <row r="141" spans="1:52" s="108" customFormat="1" ht="13.2" x14ac:dyDescent="0.2">
      <c r="B141" s="60"/>
      <c r="C141" s="60"/>
      <c r="D141" s="60"/>
      <c r="E141" s="60"/>
      <c r="F141" s="60"/>
      <c r="G141" s="60"/>
      <c r="H141" s="59"/>
      <c r="I141" s="104"/>
      <c r="J141" s="104"/>
      <c r="K141" s="59"/>
      <c r="L141" s="59"/>
      <c r="N141" s="109"/>
      <c r="O141" s="110"/>
      <c r="P141" s="110"/>
      <c r="Q141" s="110"/>
      <c r="R141" s="479"/>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row>
    <row r="142" spans="1:52" s="108" customFormat="1" ht="13.2" x14ac:dyDescent="0.2">
      <c r="B142" s="60"/>
      <c r="C142" s="60"/>
      <c r="D142" s="60"/>
      <c r="E142" s="60"/>
      <c r="F142" s="60"/>
      <c r="G142" s="60"/>
      <c r="H142" s="59"/>
      <c r="I142" s="104"/>
      <c r="J142" s="104"/>
      <c r="K142" s="59"/>
      <c r="L142" s="59"/>
      <c r="N142" s="109"/>
      <c r="O142" s="110"/>
      <c r="P142" s="110"/>
      <c r="Q142" s="110"/>
      <c r="R142" s="479"/>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row>
    <row r="143" spans="1:52" s="108" customFormat="1" ht="13.2" x14ac:dyDescent="0.2">
      <c r="B143" s="60"/>
      <c r="C143" s="60"/>
      <c r="D143" s="60"/>
      <c r="E143" s="60"/>
      <c r="F143" s="60"/>
      <c r="G143" s="60"/>
      <c r="H143" s="59"/>
      <c r="I143" s="104"/>
      <c r="J143" s="104"/>
      <c r="K143" s="59"/>
      <c r="L143" s="59"/>
      <c r="N143" s="109"/>
      <c r="O143" s="110"/>
      <c r="P143" s="110"/>
      <c r="Q143" s="110"/>
      <c r="R143" s="479"/>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row>
    <row r="144" spans="1:52" s="108" customFormat="1" ht="13.2" x14ac:dyDescent="0.2">
      <c r="B144" s="60"/>
      <c r="C144" s="60"/>
      <c r="D144" s="60"/>
      <c r="E144" s="60"/>
      <c r="F144" s="60"/>
      <c r="G144" s="60"/>
      <c r="H144" s="59"/>
      <c r="I144" s="104"/>
      <c r="J144" s="104"/>
      <c r="K144" s="59"/>
      <c r="L144" s="59"/>
      <c r="N144" s="109"/>
      <c r="O144" s="110"/>
      <c r="P144" s="110"/>
      <c r="Q144" s="110"/>
      <c r="R144" s="479"/>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row>
    <row r="145" spans="2:52" s="108" customFormat="1" ht="13.2" x14ac:dyDescent="0.2">
      <c r="B145" s="60"/>
      <c r="C145" s="60"/>
      <c r="D145" s="60"/>
      <c r="E145" s="60"/>
      <c r="F145" s="60"/>
      <c r="G145" s="60"/>
      <c r="H145" s="59"/>
      <c r="I145" s="104"/>
      <c r="J145" s="104"/>
      <c r="K145" s="59"/>
      <c r="L145" s="59"/>
      <c r="N145" s="109"/>
      <c r="O145" s="110"/>
      <c r="P145" s="110"/>
      <c r="Q145" s="110"/>
      <c r="R145" s="479"/>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row>
    <row r="146" spans="2:52" s="108" customFormat="1" ht="13.2" x14ac:dyDescent="0.2">
      <c r="B146" s="60"/>
      <c r="C146" s="60"/>
      <c r="D146" s="60"/>
      <c r="E146" s="60"/>
      <c r="F146" s="60"/>
      <c r="G146" s="60"/>
      <c r="H146" s="59"/>
      <c r="I146" s="104"/>
      <c r="J146" s="104"/>
      <c r="K146" s="59"/>
      <c r="L146" s="59"/>
      <c r="N146" s="109"/>
      <c r="O146" s="110"/>
      <c r="P146" s="110"/>
      <c r="Q146" s="110"/>
      <c r="R146" s="479"/>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row>
    <row r="147" spans="2:52" s="108" customFormat="1" ht="13.2" x14ac:dyDescent="0.2">
      <c r="B147" s="60"/>
      <c r="C147" s="60"/>
      <c r="D147" s="60"/>
      <c r="E147" s="60"/>
      <c r="F147" s="60"/>
      <c r="G147" s="60"/>
      <c r="H147" s="59"/>
      <c r="I147" s="104"/>
      <c r="J147" s="104"/>
      <c r="K147" s="59"/>
      <c r="L147" s="59"/>
      <c r="N147" s="109"/>
      <c r="O147" s="110"/>
      <c r="P147" s="110"/>
      <c r="Q147" s="110"/>
      <c r="R147" s="479"/>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row>
    <row r="148" spans="2:52" s="60" customFormat="1" ht="13.2" x14ac:dyDescent="0.2">
      <c r="H148" s="59"/>
      <c r="I148" s="104"/>
      <c r="J148" s="104"/>
      <c r="K148" s="59"/>
      <c r="L148" s="59"/>
      <c r="M148" s="108"/>
      <c r="N148" s="109"/>
      <c r="O148" s="110"/>
      <c r="P148" s="110"/>
      <c r="Q148" s="110"/>
      <c r="R148" s="479"/>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row>
    <row r="149" spans="2:52" s="60" customFormat="1" ht="13.2" x14ac:dyDescent="0.2">
      <c r="E149" s="58"/>
      <c r="F149" s="58"/>
      <c r="H149" s="59"/>
      <c r="I149" s="104"/>
      <c r="J149" s="104"/>
      <c r="K149" s="59"/>
      <c r="L149" s="59"/>
      <c r="M149" s="108"/>
      <c r="N149" s="109"/>
      <c r="O149" s="110"/>
      <c r="P149" s="110"/>
      <c r="Q149" s="110"/>
      <c r="R149" s="479"/>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row>
    <row r="150" spans="2:52" s="60" customFormat="1" ht="13.2" x14ac:dyDescent="0.2">
      <c r="E150" s="58"/>
      <c r="F150" s="58"/>
      <c r="H150" s="59"/>
      <c r="I150" s="104"/>
      <c r="J150" s="104"/>
      <c r="K150" s="59"/>
      <c r="L150" s="59"/>
      <c r="M150" s="108"/>
      <c r="N150" s="109"/>
      <c r="O150" s="110"/>
      <c r="P150" s="110"/>
      <c r="Q150" s="110"/>
      <c r="R150" s="479"/>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row>
    <row r="151" spans="2:52" s="60" customFormat="1" ht="13.2" x14ac:dyDescent="0.2">
      <c r="E151" s="58"/>
      <c r="F151" s="58"/>
      <c r="H151" s="59"/>
      <c r="I151" s="104"/>
      <c r="J151" s="104"/>
      <c r="K151" s="59"/>
      <c r="L151" s="59"/>
      <c r="M151" s="108"/>
      <c r="N151" s="109"/>
      <c r="O151" s="110"/>
      <c r="P151" s="110"/>
      <c r="Q151" s="110"/>
      <c r="R151" s="479"/>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row>
    <row r="152" spans="2:52" s="60" customFormat="1" ht="13.2" x14ac:dyDescent="0.2">
      <c r="H152" s="59"/>
      <c r="I152" s="104"/>
      <c r="J152" s="104"/>
      <c r="K152" s="59"/>
      <c r="L152" s="59"/>
      <c r="M152" s="108"/>
      <c r="N152" s="109"/>
      <c r="O152" s="110"/>
      <c r="P152" s="110"/>
      <c r="Q152" s="110"/>
      <c r="R152" s="479"/>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row>
    <row r="153" spans="2:52" s="60" customFormat="1" ht="13.2" x14ac:dyDescent="0.2">
      <c r="H153" s="59"/>
      <c r="I153" s="104"/>
      <c r="J153" s="104"/>
      <c r="K153" s="59"/>
      <c r="L153" s="59"/>
      <c r="M153" s="108"/>
      <c r="N153" s="109"/>
      <c r="O153" s="110"/>
      <c r="P153" s="110"/>
      <c r="Q153" s="110"/>
      <c r="R153" s="479"/>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row>
    <row r="154" spans="2:52" s="60" customFormat="1" ht="13.2" x14ac:dyDescent="0.2">
      <c r="H154" s="59"/>
      <c r="I154" s="104"/>
      <c r="J154" s="104"/>
      <c r="K154" s="59"/>
      <c r="L154" s="59"/>
      <c r="M154" s="108"/>
      <c r="N154" s="109"/>
      <c r="O154" s="110"/>
      <c r="P154" s="110"/>
      <c r="Q154" s="110"/>
      <c r="R154" s="479"/>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row>
    <row r="155" spans="2:52" s="60" customFormat="1" ht="13.2" x14ac:dyDescent="0.2">
      <c r="P155" s="110"/>
      <c r="Q155" s="110"/>
      <c r="R155" s="479"/>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row>
    <row r="156" spans="2:52" s="60" customFormat="1" ht="13.2" x14ac:dyDescent="0.2">
      <c r="P156" s="110"/>
      <c r="Q156" s="110"/>
      <c r="R156" s="479"/>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row>
    <row r="157" spans="2:52" s="60" customFormat="1" ht="13.2" x14ac:dyDescent="0.2">
      <c r="H157" s="59"/>
      <c r="I157" s="104"/>
      <c r="J157" s="104"/>
      <c r="K157" s="59"/>
      <c r="L157" s="59"/>
      <c r="M157" s="108"/>
      <c r="N157" s="109"/>
      <c r="O157" s="110"/>
      <c r="P157" s="110"/>
      <c r="Q157" s="110"/>
      <c r="R157" s="479"/>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row>
    <row r="158" spans="2:52" s="60" customFormat="1" ht="13.2" x14ac:dyDescent="0.2">
      <c r="H158" s="59"/>
      <c r="I158" s="104"/>
      <c r="J158" s="104"/>
      <c r="K158" s="59"/>
      <c r="L158" s="59"/>
      <c r="M158" s="108"/>
      <c r="N158" s="109"/>
      <c r="O158" s="110"/>
      <c r="P158" s="110"/>
      <c r="Q158" s="110"/>
      <c r="R158" s="479"/>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row>
    <row r="159" spans="2:52" s="60" customFormat="1" ht="13.2" x14ac:dyDescent="0.2">
      <c r="H159" s="59"/>
      <c r="I159" s="104"/>
      <c r="J159" s="104"/>
      <c r="K159" s="59"/>
      <c r="L159" s="59"/>
      <c r="M159" s="108"/>
      <c r="N159" s="109"/>
      <c r="O159" s="110"/>
      <c r="P159" s="110"/>
      <c r="Q159" s="110"/>
      <c r="R159" s="479"/>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row>
    <row r="160" spans="2:52" s="60" customFormat="1" ht="13.2" x14ac:dyDescent="0.2">
      <c r="H160" s="59"/>
      <c r="I160" s="104"/>
      <c r="J160" s="104"/>
      <c r="K160" s="59"/>
      <c r="L160" s="59"/>
      <c r="M160" s="108"/>
      <c r="N160" s="109"/>
      <c r="O160" s="110"/>
      <c r="P160" s="110"/>
      <c r="Q160" s="110"/>
      <c r="R160" s="479"/>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row>
    <row r="161" spans="8:52" s="60" customFormat="1" ht="13.2" x14ac:dyDescent="0.2">
      <c r="H161" s="59"/>
      <c r="I161" s="104"/>
      <c r="J161" s="104"/>
      <c r="K161" s="59"/>
      <c r="L161" s="59"/>
      <c r="M161" s="108"/>
      <c r="N161" s="109"/>
      <c r="O161" s="110"/>
      <c r="P161" s="110"/>
      <c r="Q161" s="110"/>
      <c r="R161" s="479"/>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row>
    <row r="162" spans="8:52" s="60" customFormat="1" ht="13.2" x14ac:dyDescent="0.2">
      <c r="H162" s="59"/>
      <c r="I162" s="104"/>
      <c r="J162" s="104"/>
      <c r="K162" s="59"/>
      <c r="L162" s="59"/>
      <c r="M162" s="108"/>
      <c r="N162" s="109"/>
      <c r="O162" s="110"/>
      <c r="P162" s="110"/>
      <c r="Q162" s="110"/>
      <c r="R162" s="479"/>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row>
    <row r="163" spans="8:52" s="60" customFormat="1" ht="13.2" x14ac:dyDescent="0.2">
      <c r="H163" s="59"/>
      <c r="I163" s="104"/>
      <c r="J163" s="104"/>
      <c r="K163" s="59"/>
      <c r="L163" s="59"/>
      <c r="M163" s="108"/>
      <c r="N163" s="109"/>
      <c r="O163" s="110"/>
      <c r="P163" s="110"/>
      <c r="Q163" s="110"/>
      <c r="R163" s="479"/>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row>
    <row r="164" spans="8:52" s="60" customFormat="1" ht="13.2" x14ac:dyDescent="0.2">
      <c r="H164" s="59"/>
      <c r="I164" s="104"/>
      <c r="J164" s="104"/>
      <c r="K164" s="59"/>
      <c r="L164" s="59"/>
      <c r="M164" s="108"/>
      <c r="N164" s="109"/>
      <c r="O164" s="110"/>
      <c r="P164" s="110"/>
      <c r="Q164" s="110"/>
      <c r="R164" s="479"/>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row>
    <row r="165" spans="8:52" s="60" customFormat="1" ht="13.2" x14ac:dyDescent="0.2">
      <c r="H165" s="59"/>
      <c r="I165" s="104"/>
      <c r="J165" s="104"/>
      <c r="K165" s="59"/>
      <c r="L165" s="59"/>
      <c r="M165" s="108"/>
      <c r="N165" s="109"/>
      <c r="O165" s="110"/>
      <c r="P165" s="110"/>
      <c r="Q165" s="110"/>
      <c r="R165" s="479"/>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row>
    <row r="166" spans="8:52" s="60" customFormat="1" ht="13.2" x14ac:dyDescent="0.2">
      <c r="H166" s="59"/>
      <c r="I166" s="104"/>
      <c r="J166" s="104"/>
      <c r="K166" s="59"/>
      <c r="L166" s="59"/>
      <c r="M166" s="108"/>
      <c r="N166" s="109"/>
      <c r="O166" s="110"/>
      <c r="P166" s="110"/>
      <c r="Q166" s="110"/>
      <c r="R166" s="479"/>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row>
    <row r="167" spans="8:52" s="60" customFormat="1" ht="13.2" x14ac:dyDescent="0.2">
      <c r="H167" s="59"/>
      <c r="I167" s="104"/>
      <c r="J167" s="104"/>
      <c r="K167" s="59"/>
      <c r="L167" s="59"/>
      <c r="M167" s="108"/>
      <c r="N167" s="109"/>
      <c r="O167" s="110"/>
      <c r="P167" s="110"/>
      <c r="Q167" s="110"/>
      <c r="R167" s="479"/>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row>
    <row r="168" spans="8:52" s="60" customFormat="1" ht="13.2" x14ac:dyDescent="0.2">
      <c r="H168" s="59"/>
      <c r="I168" s="104"/>
      <c r="J168" s="104"/>
      <c r="K168" s="59"/>
      <c r="L168" s="59"/>
      <c r="M168" s="108"/>
      <c r="N168" s="109"/>
      <c r="O168" s="110"/>
      <c r="P168" s="110"/>
      <c r="Q168" s="110"/>
      <c r="R168" s="479"/>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row>
    <row r="169" spans="8:52" s="60" customFormat="1" ht="13.2" x14ac:dyDescent="0.2">
      <c r="H169" s="59"/>
      <c r="I169" s="104"/>
      <c r="J169" s="104"/>
      <c r="K169" s="59"/>
      <c r="L169" s="59"/>
      <c r="M169" s="108"/>
      <c r="N169" s="109"/>
      <c r="O169" s="110"/>
      <c r="P169" s="110"/>
      <c r="Q169" s="110"/>
      <c r="R169" s="479"/>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row>
    <row r="170" spans="8:52" s="60" customFormat="1" ht="13.2" x14ac:dyDescent="0.2">
      <c r="H170" s="59"/>
      <c r="I170" s="104"/>
      <c r="J170" s="104"/>
      <c r="K170" s="59"/>
      <c r="L170" s="59"/>
      <c r="M170" s="108"/>
      <c r="N170" s="109"/>
      <c r="O170" s="110"/>
      <c r="P170" s="110"/>
      <c r="Q170" s="110"/>
      <c r="R170" s="479"/>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row>
    <row r="171" spans="8:52" s="60" customFormat="1" ht="13.2" x14ac:dyDescent="0.2">
      <c r="H171" s="59"/>
      <c r="I171" s="104"/>
      <c r="J171" s="104"/>
      <c r="K171" s="59"/>
      <c r="L171" s="59"/>
      <c r="M171" s="108"/>
      <c r="N171" s="109"/>
      <c r="O171" s="110"/>
      <c r="P171" s="110"/>
      <c r="Q171" s="110"/>
      <c r="R171" s="479"/>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row>
    <row r="172" spans="8:52" s="60" customFormat="1" ht="13.2" x14ac:dyDescent="0.2">
      <c r="H172" s="59"/>
      <c r="I172" s="104"/>
      <c r="J172" s="104"/>
      <c r="K172" s="59"/>
      <c r="L172" s="59"/>
      <c r="M172" s="108"/>
      <c r="N172" s="109"/>
      <c r="O172" s="110"/>
      <c r="P172" s="110"/>
      <c r="Q172" s="110"/>
      <c r="R172" s="479"/>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row>
    <row r="173" spans="8:52" s="60" customFormat="1" ht="13.2" x14ac:dyDescent="0.2">
      <c r="H173" s="59"/>
      <c r="I173" s="104"/>
      <c r="J173" s="104"/>
      <c r="K173" s="59"/>
      <c r="L173" s="59"/>
      <c r="M173" s="108"/>
      <c r="N173" s="109"/>
      <c r="O173" s="110"/>
      <c r="P173" s="110"/>
      <c r="Q173" s="110"/>
      <c r="R173" s="479"/>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row>
    <row r="174" spans="8:52" s="60" customFormat="1" ht="13.2" x14ac:dyDescent="0.2">
      <c r="H174" s="59"/>
      <c r="I174" s="104"/>
      <c r="J174" s="104"/>
      <c r="K174" s="59"/>
      <c r="L174" s="59"/>
      <c r="M174" s="108"/>
      <c r="N174" s="109"/>
      <c r="O174" s="110"/>
      <c r="P174" s="110"/>
      <c r="Q174" s="110"/>
      <c r="R174" s="479"/>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row>
    <row r="175" spans="8:52" s="60" customFormat="1" ht="13.2" x14ac:dyDescent="0.2">
      <c r="H175" s="59"/>
      <c r="I175" s="104"/>
      <c r="J175" s="104"/>
      <c r="K175" s="59"/>
      <c r="L175" s="59"/>
      <c r="M175" s="108"/>
      <c r="N175" s="109"/>
      <c r="O175" s="110"/>
      <c r="P175" s="110"/>
      <c r="Q175" s="110"/>
      <c r="R175" s="479"/>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row>
    <row r="176" spans="8:52" s="60" customFormat="1" ht="13.2" x14ac:dyDescent="0.2">
      <c r="H176" s="59"/>
      <c r="I176" s="104"/>
      <c r="J176" s="104"/>
      <c r="K176" s="59"/>
      <c r="L176" s="59"/>
      <c r="M176" s="108"/>
      <c r="N176" s="109"/>
      <c r="O176" s="110"/>
      <c r="P176" s="110"/>
      <c r="Q176" s="110"/>
      <c r="R176" s="479"/>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row>
    <row r="177" spans="8:52" s="60" customFormat="1" ht="13.2" x14ac:dyDescent="0.2">
      <c r="H177" s="59"/>
      <c r="I177" s="104"/>
      <c r="J177" s="104"/>
      <c r="K177" s="59"/>
      <c r="L177" s="59"/>
      <c r="M177" s="108"/>
      <c r="N177" s="109"/>
      <c r="O177" s="110"/>
      <c r="P177" s="110"/>
      <c r="Q177" s="110"/>
      <c r="R177" s="479"/>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row>
    <row r="178" spans="8:52" s="60" customFormat="1" ht="13.2" x14ac:dyDescent="0.2">
      <c r="H178" s="59"/>
      <c r="I178" s="104"/>
      <c r="J178" s="104"/>
      <c r="K178" s="59"/>
      <c r="L178" s="59"/>
      <c r="M178" s="108"/>
      <c r="N178" s="109"/>
      <c r="O178" s="110"/>
      <c r="P178" s="110"/>
      <c r="Q178" s="110"/>
      <c r="R178" s="479"/>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row>
    <row r="179" spans="8:52" s="60" customFormat="1" ht="13.2" x14ac:dyDescent="0.2">
      <c r="H179" s="59"/>
      <c r="I179" s="104"/>
      <c r="J179" s="104"/>
      <c r="K179" s="59"/>
      <c r="L179" s="59"/>
      <c r="M179" s="108"/>
      <c r="N179" s="109"/>
      <c r="O179" s="110"/>
      <c r="P179" s="110"/>
      <c r="Q179" s="110"/>
      <c r="R179" s="479"/>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row>
    <row r="180" spans="8:52" s="60" customFormat="1" ht="13.2" x14ac:dyDescent="0.2">
      <c r="H180" s="59"/>
      <c r="I180" s="104"/>
      <c r="J180" s="104"/>
      <c r="K180" s="59"/>
      <c r="L180" s="59"/>
      <c r="M180" s="108"/>
      <c r="N180" s="109"/>
      <c r="O180" s="110"/>
      <c r="P180" s="110"/>
      <c r="Q180" s="110"/>
      <c r="R180" s="479"/>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row>
    <row r="181" spans="8:52" s="60" customFormat="1" ht="13.2" x14ac:dyDescent="0.2">
      <c r="H181" s="59"/>
      <c r="I181" s="104"/>
      <c r="J181" s="104"/>
      <c r="K181" s="59"/>
      <c r="L181" s="59"/>
      <c r="M181" s="108"/>
      <c r="N181" s="109"/>
      <c r="O181" s="110"/>
      <c r="P181" s="110"/>
      <c r="Q181" s="110"/>
      <c r="R181" s="479"/>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row>
    <row r="182" spans="8:52" s="60" customFormat="1" ht="13.2" x14ac:dyDescent="0.2">
      <c r="H182" s="59"/>
      <c r="I182" s="104"/>
      <c r="J182" s="104"/>
      <c r="K182" s="59"/>
      <c r="L182" s="59"/>
      <c r="M182" s="108"/>
      <c r="N182" s="109"/>
      <c r="O182" s="110"/>
      <c r="P182" s="110"/>
      <c r="Q182" s="110"/>
      <c r="R182" s="479"/>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row>
    <row r="183" spans="8:52" s="60" customFormat="1" ht="13.2" x14ac:dyDescent="0.2">
      <c r="H183" s="59"/>
      <c r="I183" s="104"/>
      <c r="J183" s="104"/>
      <c r="K183" s="59"/>
      <c r="L183" s="59"/>
      <c r="M183" s="108"/>
      <c r="N183" s="109"/>
      <c r="O183" s="110"/>
      <c r="P183" s="110"/>
      <c r="Q183" s="110"/>
      <c r="R183" s="479"/>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row>
    <row r="184" spans="8:52" s="60" customFormat="1" ht="13.2" x14ac:dyDescent="0.2">
      <c r="H184" s="59"/>
      <c r="I184" s="104"/>
      <c r="J184" s="104"/>
      <c r="K184" s="59"/>
      <c r="L184" s="59"/>
      <c r="M184" s="108"/>
      <c r="N184" s="109"/>
      <c r="O184" s="110"/>
      <c r="P184" s="110"/>
      <c r="Q184" s="110"/>
      <c r="R184" s="479"/>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row>
    <row r="185" spans="8:52" s="60" customFormat="1" ht="13.2" x14ac:dyDescent="0.2">
      <c r="H185" s="59"/>
      <c r="I185" s="104"/>
      <c r="J185" s="104"/>
      <c r="K185" s="59"/>
      <c r="L185" s="59"/>
      <c r="M185" s="108"/>
      <c r="N185" s="109"/>
      <c r="O185" s="110"/>
      <c r="P185" s="110"/>
      <c r="Q185" s="110"/>
      <c r="R185" s="479"/>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row>
    <row r="186" spans="8:52" s="60" customFormat="1" ht="13.2" x14ac:dyDescent="0.2">
      <c r="H186" s="59"/>
      <c r="I186" s="104"/>
      <c r="J186" s="104"/>
      <c r="K186" s="59"/>
      <c r="L186" s="59"/>
      <c r="M186" s="108"/>
      <c r="N186" s="109"/>
      <c r="O186" s="110"/>
      <c r="P186" s="110"/>
      <c r="Q186" s="110"/>
      <c r="R186" s="479"/>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row>
    <row r="187" spans="8:52" s="60" customFormat="1" ht="13.2" x14ac:dyDescent="0.2">
      <c r="H187" s="59"/>
      <c r="I187" s="104"/>
      <c r="J187" s="104"/>
      <c r="K187" s="59"/>
      <c r="L187" s="59"/>
      <c r="M187" s="108"/>
      <c r="N187" s="109"/>
      <c r="O187" s="110"/>
      <c r="P187" s="110"/>
      <c r="Q187" s="110"/>
      <c r="R187" s="479"/>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row>
    <row r="188" spans="8:52" s="60" customFormat="1" ht="13.2" x14ac:dyDescent="0.2">
      <c r="H188" s="59"/>
      <c r="I188" s="104"/>
      <c r="J188" s="104"/>
      <c r="K188" s="59"/>
      <c r="L188" s="59"/>
      <c r="M188" s="108"/>
      <c r="N188" s="109"/>
      <c r="O188" s="110"/>
      <c r="P188" s="110"/>
      <c r="Q188" s="110"/>
      <c r="R188" s="479"/>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row>
    <row r="189" spans="8:52" s="60" customFormat="1" ht="13.2" x14ac:dyDescent="0.2">
      <c r="H189" s="59"/>
      <c r="I189" s="104"/>
      <c r="J189" s="104"/>
      <c r="K189" s="59"/>
      <c r="L189" s="59"/>
      <c r="M189" s="108"/>
      <c r="N189" s="109"/>
      <c r="O189" s="110"/>
      <c r="P189" s="110"/>
      <c r="Q189" s="110"/>
      <c r="R189" s="479"/>
      <c r="S189" s="53"/>
      <c r="T189" s="53"/>
      <c r="U189" s="53"/>
      <c r="V189" s="53"/>
      <c r="W189" s="53"/>
      <c r="X189" s="53"/>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row>
    <row r="190" spans="8:52" s="60" customFormat="1" ht="13.2" x14ac:dyDescent="0.2">
      <c r="H190" s="59"/>
      <c r="I190" s="104"/>
      <c r="J190" s="104"/>
      <c r="K190" s="59"/>
      <c r="L190" s="59"/>
      <c r="M190" s="108"/>
      <c r="N190" s="109"/>
      <c r="O190" s="110"/>
      <c r="P190" s="110"/>
      <c r="Q190" s="110"/>
      <c r="R190" s="479"/>
      <c r="S190" s="53"/>
      <c r="T190" s="53"/>
      <c r="U190" s="53"/>
      <c r="V190" s="53"/>
      <c r="W190" s="53"/>
      <c r="X190" s="53"/>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row>
    <row r="191" spans="8:52" s="60" customFormat="1" ht="13.2" x14ac:dyDescent="0.2">
      <c r="H191" s="59"/>
      <c r="I191" s="104"/>
      <c r="J191" s="104"/>
      <c r="K191" s="59"/>
      <c r="L191" s="59"/>
      <c r="M191" s="108"/>
      <c r="N191" s="109"/>
      <c r="O191" s="110"/>
      <c r="P191" s="110"/>
      <c r="Q191" s="110"/>
      <c r="R191" s="479"/>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row>
    <row r="192" spans="8:52" s="60" customFormat="1" ht="13.2" x14ac:dyDescent="0.2">
      <c r="H192" s="59"/>
      <c r="I192" s="104"/>
      <c r="J192" s="104"/>
      <c r="K192" s="59"/>
      <c r="L192" s="59"/>
      <c r="M192" s="108"/>
      <c r="N192" s="109"/>
      <c r="O192" s="110"/>
      <c r="P192" s="110"/>
      <c r="Q192" s="110"/>
      <c r="R192" s="479"/>
      <c r="S192" s="53"/>
      <c r="T192" s="53"/>
      <c r="U192" s="53"/>
      <c r="V192" s="53"/>
      <c r="W192" s="53"/>
      <c r="X192" s="53"/>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V192" s="53"/>
      <c r="AW192" s="53"/>
      <c r="AX192" s="53"/>
      <c r="AY192" s="53"/>
      <c r="AZ192" s="53"/>
    </row>
    <row r="193" spans="8:52" s="60" customFormat="1" ht="13.2" x14ac:dyDescent="0.2">
      <c r="H193" s="59"/>
      <c r="I193" s="104"/>
      <c r="J193" s="104"/>
      <c r="K193" s="59"/>
      <c r="L193" s="59"/>
      <c r="M193" s="108"/>
      <c r="N193" s="109"/>
      <c r="O193" s="110"/>
      <c r="P193" s="110"/>
      <c r="Q193" s="110"/>
      <c r="R193" s="479"/>
      <c r="S193" s="53"/>
      <c r="T193" s="53"/>
      <c r="U193" s="53"/>
      <c r="V193" s="53"/>
      <c r="W193" s="53"/>
      <c r="X193" s="53"/>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V193" s="53"/>
      <c r="AW193" s="53"/>
      <c r="AX193" s="53"/>
      <c r="AY193" s="53"/>
      <c r="AZ193" s="53"/>
    </row>
    <row r="194" spans="8:52" s="60" customFormat="1" ht="13.2" x14ac:dyDescent="0.2">
      <c r="H194" s="59"/>
      <c r="I194" s="104"/>
      <c r="J194" s="104"/>
      <c r="K194" s="59"/>
      <c r="L194" s="59"/>
      <c r="M194" s="108"/>
      <c r="N194" s="109"/>
      <c r="O194" s="110"/>
      <c r="P194" s="110"/>
      <c r="Q194" s="110"/>
      <c r="R194" s="479"/>
      <c r="S194" s="53"/>
      <c r="T194" s="53"/>
      <c r="U194" s="53"/>
      <c r="V194" s="53"/>
      <c r="W194" s="53"/>
      <c r="X194" s="53"/>
      <c r="Y194" s="53"/>
      <c r="Z194" s="53"/>
      <c r="AA194" s="53"/>
      <c r="AB194" s="53"/>
      <c r="AC194" s="53"/>
      <c r="AD194" s="53"/>
      <c r="AE194" s="53"/>
      <c r="AF194" s="53"/>
      <c r="AG194" s="53"/>
      <c r="AH194" s="53"/>
      <c r="AI194" s="53"/>
      <c r="AJ194" s="53"/>
      <c r="AK194" s="53"/>
      <c r="AL194" s="53"/>
      <c r="AM194" s="53"/>
      <c r="AN194" s="53"/>
      <c r="AO194" s="53"/>
      <c r="AP194" s="53"/>
      <c r="AQ194" s="53"/>
      <c r="AR194" s="53"/>
      <c r="AS194" s="53"/>
      <c r="AT194" s="53"/>
      <c r="AU194" s="53"/>
      <c r="AV194" s="53"/>
      <c r="AW194" s="53"/>
      <c r="AX194" s="53"/>
      <c r="AY194" s="53"/>
      <c r="AZ194" s="53"/>
    </row>
    <row r="195" spans="8:52" s="60" customFormat="1" ht="13.2" x14ac:dyDescent="0.2">
      <c r="H195" s="59"/>
      <c r="I195" s="104"/>
      <c r="J195" s="104"/>
      <c r="K195" s="59"/>
      <c r="L195" s="59"/>
      <c r="M195" s="108"/>
      <c r="N195" s="109"/>
      <c r="O195" s="110"/>
      <c r="P195" s="110"/>
      <c r="Q195" s="110"/>
      <c r="R195" s="479"/>
      <c r="S195" s="53"/>
      <c r="T195" s="53"/>
      <c r="U195" s="53"/>
      <c r="V195" s="53"/>
      <c r="W195" s="53"/>
      <c r="X195" s="53"/>
      <c r="Y195" s="53"/>
      <c r="Z195" s="53"/>
      <c r="AA195" s="53"/>
      <c r="AB195" s="53"/>
      <c r="AC195" s="53"/>
      <c r="AD195" s="53"/>
      <c r="AE195" s="53"/>
      <c r="AF195" s="53"/>
      <c r="AG195" s="53"/>
      <c r="AH195" s="53"/>
      <c r="AI195" s="53"/>
      <c r="AJ195" s="53"/>
      <c r="AK195" s="53"/>
      <c r="AL195" s="53"/>
      <c r="AM195" s="53"/>
      <c r="AN195" s="53"/>
      <c r="AO195" s="53"/>
      <c r="AP195" s="53"/>
      <c r="AQ195" s="53"/>
      <c r="AR195" s="53"/>
      <c r="AS195" s="53"/>
      <c r="AT195" s="53"/>
      <c r="AU195" s="53"/>
      <c r="AV195" s="53"/>
      <c r="AW195" s="53"/>
      <c r="AX195" s="53"/>
      <c r="AY195" s="53"/>
      <c r="AZ195" s="53"/>
    </row>
    <row r="196" spans="8:52" s="60" customFormat="1" ht="13.2" x14ac:dyDescent="0.2">
      <c r="H196" s="59"/>
      <c r="I196" s="104"/>
      <c r="J196" s="104"/>
      <c r="K196" s="59"/>
      <c r="L196" s="59"/>
      <c r="M196" s="108"/>
      <c r="N196" s="109"/>
      <c r="O196" s="110"/>
      <c r="P196" s="110"/>
      <c r="Q196" s="110"/>
      <c r="R196" s="479"/>
      <c r="S196" s="53"/>
      <c r="T196" s="53"/>
      <c r="U196" s="53"/>
      <c r="V196" s="53"/>
      <c r="W196" s="53"/>
      <c r="X196" s="53"/>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V196" s="53"/>
      <c r="AW196" s="53"/>
      <c r="AX196" s="53"/>
      <c r="AY196" s="53"/>
      <c r="AZ196" s="53"/>
    </row>
    <row r="197" spans="8:52" s="60" customFormat="1" ht="13.2" x14ac:dyDescent="0.2">
      <c r="H197" s="59"/>
      <c r="I197" s="104"/>
      <c r="J197" s="104"/>
      <c r="K197" s="59"/>
      <c r="L197" s="59"/>
      <c r="M197" s="108"/>
      <c r="N197" s="109"/>
      <c r="O197" s="110"/>
      <c r="P197" s="110"/>
      <c r="Q197" s="110"/>
      <c r="R197" s="479"/>
      <c r="S197" s="53"/>
      <c r="T197" s="53"/>
      <c r="U197" s="53"/>
      <c r="V197" s="53"/>
      <c r="W197" s="53"/>
      <c r="X197" s="53"/>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V197" s="53"/>
      <c r="AW197" s="53"/>
      <c r="AX197" s="53"/>
      <c r="AY197" s="53"/>
      <c r="AZ197" s="53"/>
    </row>
    <row r="198" spans="8:52" s="60" customFormat="1" ht="13.2" x14ac:dyDescent="0.2">
      <c r="H198" s="59"/>
      <c r="I198" s="104"/>
      <c r="J198" s="104"/>
      <c r="K198" s="59"/>
      <c r="L198" s="59"/>
      <c r="M198" s="108"/>
      <c r="N198" s="109"/>
      <c r="O198" s="110"/>
      <c r="P198" s="110"/>
      <c r="Q198" s="110"/>
      <c r="R198" s="479"/>
      <c r="S198" s="53"/>
      <c r="T198" s="53"/>
      <c r="U198" s="53"/>
      <c r="V198" s="53"/>
      <c r="W198" s="53"/>
      <c r="X198" s="53"/>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V198" s="53"/>
      <c r="AW198" s="53"/>
      <c r="AX198" s="53"/>
      <c r="AY198" s="53"/>
      <c r="AZ198" s="53"/>
    </row>
    <row r="199" spans="8:52" s="60" customFormat="1" ht="13.2" x14ac:dyDescent="0.2">
      <c r="H199" s="59"/>
      <c r="I199" s="104"/>
      <c r="J199" s="104"/>
      <c r="K199" s="59"/>
      <c r="L199" s="59"/>
      <c r="M199" s="108"/>
      <c r="N199" s="109"/>
      <c r="O199" s="110"/>
      <c r="P199" s="110"/>
      <c r="Q199" s="110"/>
      <c r="R199" s="479"/>
      <c r="S199" s="53"/>
      <c r="T199" s="53"/>
      <c r="U199" s="53"/>
      <c r="V199" s="53"/>
      <c r="W199" s="53"/>
      <c r="X199" s="53"/>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V199" s="53"/>
      <c r="AW199" s="53"/>
      <c r="AX199" s="53"/>
      <c r="AY199" s="53"/>
      <c r="AZ199" s="53"/>
    </row>
    <row r="200" spans="8:52" s="60" customFormat="1" ht="13.2" x14ac:dyDescent="0.2">
      <c r="H200" s="59"/>
      <c r="I200" s="104"/>
      <c r="J200" s="104"/>
      <c r="K200" s="59"/>
      <c r="L200" s="59"/>
      <c r="M200" s="108"/>
      <c r="N200" s="109"/>
      <c r="O200" s="110"/>
      <c r="P200" s="110"/>
      <c r="Q200" s="110"/>
      <c r="R200" s="479"/>
      <c r="S200" s="53"/>
      <c r="T200" s="53"/>
      <c r="U200" s="53"/>
      <c r="V200" s="53"/>
      <c r="W200" s="53"/>
      <c r="X200" s="53"/>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V200" s="53"/>
      <c r="AW200" s="53"/>
      <c r="AX200" s="53"/>
      <c r="AY200" s="53"/>
      <c r="AZ200" s="53"/>
    </row>
    <row r="201" spans="8:52" s="60" customFormat="1" ht="13.2" x14ac:dyDescent="0.2">
      <c r="H201" s="59"/>
      <c r="I201" s="104"/>
      <c r="J201" s="104"/>
      <c r="K201" s="59"/>
      <c r="L201" s="59"/>
      <c r="M201" s="108"/>
      <c r="N201" s="109"/>
      <c r="O201" s="110"/>
      <c r="P201" s="110"/>
      <c r="Q201" s="110"/>
      <c r="R201" s="479"/>
      <c r="S201" s="53"/>
      <c r="T201" s="53"/>
      <c r="U201" s="53"/>
      <c r="V201" s="53"/>
      <c r="W201" s="53"/>
      <c r="X201" s="53"/>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V201" s="53"/>
      <c r="AW201" s="53"/>
      <c r="AX201" s="53"/>
      <c r="AY201" s="53"/>
      <c r="AZ201" s="53"/>
    </row>
    <row r="202" spans="8:52" s="60" customFormat="1" ht="13.2" x14ac:dyDescent="0.2">
      <c r="H202" s="59"/>
      <c r="I202" s="104"/>
      <c r="J202" s="104"/>
      <c r="K202" s="59"/>
      <c r="L202" s="59"/>
      <c r="M202" s="108"/>
      <c r="N202" s="109"/>
      <c r="O202" s="110"/>
      <c r="P202" s="110"/>
      <c r="Q202" s="110"/>
      <c r="R202" s="479"/>
      <c r="S202" s="53"/>
      <c r="T202" s="53"/>
      <c r="U202" s="53"/>
      <c r="V202" s="53"/>
      <c r="W202" s="53"/>
      <c r="X202" s="53"/>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V202" s="53"/>
      <c r="AW202" s="53"/>
      <c r="AX202" s="53"/>
      <c r="AY202" s="53"/>
      <c r="AZ202" s="53"/>
    </row>
    <row r="203" spans="8:52" s="60" customFormat="1" ht="13.2" x14ac:dyDescent="0.2">
      <c r="H203" s="59"/>
      <c r="I203" s="104"/>
      <c r="J203" s="104"/>
      <c r="K203" s="59"/>
      <c r="L203" s="59"/>
      <c r="M203" s="108"/>
      <c r="N203" s="109"/>
      <c r="O203" s="110"/>
      <c r="P203" s="110"/>
      <c r="Q203" s="110"/>
      <c r="R203" s="479"/>
      <c r="S203" s="53"/>
      <c r="T203" s="53"/>
      <c r="U203" s="53"/>
      <c r="V203" s="53"/>
      <c r="W203" s="53"/>
      <c r="X203" s="53"/>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V203" s="53"/>
      <c r="AW203" s="53"/>
      <c r="AX203" s="53"/>
      <c r="AY203" s="53"/>
      <c r="AZ203" s="53"/>
    </row>
    <row r="204" spans="8:52" s="60" customFormat="1" ht="13.2" x14ac:dyDescent="0.2">
      <c r="H204" s="59"/>
      <c r="I204" s="104"/>
      <c r="J204" s="104"/>
      <c r="K204" s="59"/>
      <c r="L204" s="59"/>
      <c r="M204" s="108"/>
      <c r="N204" s="109"/>
      <c r="O204" s="110"/>
      <c r="P204" s="110"/>
      <c r="Q204" s="110"/>
      <c r="R204" s="479"/>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row>
    <row r="205" spans="8:52" s="60" customFormat="1" ht="13.2" x14ac:dyDescent="0.2">
      <c r="H205" s="59"/>
      <c r="I205" s="104"/>
      <c r="J205" s="104"/>
      <c r="K205" s="59"/>
      <c r="L205" s="59"/>
      <c r="M205" s="108"/>
      <c r="N205" s="109"/>
      <c r="O205" s="110"/>
      <c r="P205" s="110"/>
      <c r="Q205" s="110"/>
      <c r="R205" s="479"/>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row>
    <row r="206" spans="8:52" s="60" customFormat="1" ht="13.2" x14ac:dyDescent="0.2">
      <c r="H206" s="59"/>
      <c r="I206" s="104"/>
      <c r="J206" s="104"/>
      <c r="K206" s="59"/>
      <c r="L206" s="59"/>
      <c r="M206" s="108"/>
      <c r="N206" s="109"/>
      <c r="O206" s="110"/>
      <c r="P206" s="110"/>
      <c r="Q206" s="110"/>
      <c r="R206" s="479"/>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row>
    <row r="207" spans="8:52" s="60" customFormat="1" ht="13.2" x14ac:dyDescent="0.2">
      <c r="H207" s="59"/>
      <c r="I207" s="104"/>
      <c r="J207" s="104"/>
      <c r="K207" s="59"/>
      <c r="L207" s="59"/>
      <c r="M207" s="108"/>
      <c r="N207" s="109"/>
      <c r="O207" s="110"/>
      <c r="P207" s="110"/>
      <c r="Q207" s="110"/>
      <c r="R207" s="479"/>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row>
    <row r="208" spans="8:52" s="60" customFormat="1" ht="13.2" x14ac:dyDescent="0.2">
      <c r="H208" s="59"/>
      <c r="I208" s="104"/>
      <c r="J208" s="104"/>
      <c r="K208" s="59"/>
      <c r="L208" s="59"/>
      <c r="M208" s="108"/>
      <c r="N208" s="109"/>
      <c r="O208" s="110"/>
      <c r="P208" s="110"/>
      <c r="Q208" s="110"/>
      <c r="R208" s="479"/>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row>
    <row r="209" spans="8:52" s="60" customFormat="1" ht="13.2" x14ac:dyDescent="0.2">
      <c r="H209" s="59"/>
      <c r="I209" s="104"/>
      <c r="J209" s="104"/>
      <c r="K209" s="59"/>
      <c r="L209" s="59"/>
      <c r="M209" s="108"/>
      <c r="N209" s="109"/>
      <c r="O209" s="110"/>
      <c r="P209" s="110"/>
      <c r="Q209" s="110"/>
      <c r="R209" s="479"/>
      <c r="S209" s="53"/>
      <c r="T209" s="53"/>
      <c r="U209" s="53"/>
      <c r="V209" s="53"/>
      <c r="W209" s="53"/>
      <c r="X209" s="53"/>
      <c r="Y209" s="53"/>
      <c r="Z209" s="53"/>
      <c r="AA209" s="53"/>
      <c r="AB209" s="53"/>
      <c r="AC209" s="53"/>
      <c r="AD209" s="53"/>
      <c r="AE209" s="53"/>
      <c r="AF209" s="53"/>
      <c r="AG209" s="53"/>
      <c r="AH209" s="53"/>
      <c r="AI209" s="53"/>
      <c r="AJ209" s="53"/>
      <c r="AK209" s="53"/>
      <c r="AL209" s="53"/>
      <c r="AM209" s="53"/>
      <c r="AN209" s="53"/>
      <c r="AO209" s="53"/>
      <c r="AP209" s="53"/>
      <c r="AQ209" s="53"/>
      <c r="AR209" s="53"/>
      <c r="AS209" s="53"/>
      <c r="AT209" s="53"/>
      <c r="AU209" s="53"/>
      <c r="AV209" s="53"/>
      <c r="AW209" s="53"/>
      <c r="AX209" s="53"/>
      <c r="AY209" s="53"/>
      <c r="AZ209" s="53"/>
    </row>
    <row r="210" spans="8:52" s="60" customFormat="1" ht="13.2" x14ac:dyDescent="0.2">
      <c r="H210" s="59"/>
      <c r="I210" s="104"/>
      <c r="J210" s="104"/>
      <c r="K210" s="59"/>
      <c r="L210" s="59"/>
      <c r="M210" s="108"/>
      <c r="N210" s="109"/>
      <c r="O210" s="110"/>
      <c r="P210" s="110"/>
      <c r="Q210" s="110"/>
      <c r="R210" s="479"/>
      <c r="S210" s="53"/>
      <c r="T210" s="53"/>
      <c r="U210" s="53"/>
      <c r="V210" s="53"/>
      <c r="W210" s="53"/>
      <c r="X210" s="53"/>
      <c r="Y210" s="53"/>
      <c r="Z210" s="53"/>
      <c r="AA210" s="53"/>
      <c r="AB210" s="53"/>
      <c r="AC210" s="53"/>
      <c r="AD210" s="53"/>
      <c r="AE210" s="53"/>
      <c r="AF210" s="53"/>
      <c r="AG210" s="53"/>
      <c r="AH210" s="53"/>
      <c r="AI210" s="53"/>
      <c r="AJ210" s="53"/>
      <c r="AK210" s="53"/>
      <c r="AL210" s="53"/>
      <c r="AM210" s="53"/>
      <c r="AN210" s="53"/>
      <c r="AO210" s="53"/>
      <c r="AP210" s="53"/>
      <c r="AQ210" s="53"/>
      <c r="AR210" s="53"/>
      <c r="AS210" s="53"/>
      <c r="AT210" s="53"/>
      <c r="AU210" s="53"/>
      <c r="AV210" s="53"/>
      <c r="AW210" s="53"/>
      <c r="AX210" s="53"/>
      <c r="AY210" s="53"/>
      <c r="AZ210" s="53"/>
    </row>
    <row r="211" spans="8:52" s="60" customFormat="1" ht="13.2" x14ac:dyDescent="0.2">
      <c r="H211" s="59"/>
      <c r="I211" s="104"/>
      <c r="J211" s="104"/>
      <c r="K211" s="59"/>
      <c r="L211" s="59"/>
      <c r="M211" s="108"/>
      <c r="N211" s="109"/>
      <c r="O211" s="110"/>
      <c r="P211" s="110"/>
      <c r="Q211" s="110"/>
      <c r="R211" s="479"/>
      <c r="S211" s="53"/>
      <c r="T211" s="53"/>
      <c r="U211" s="53"/>
      <c r="V211" s="53"/>
      <c r="W211" s="53"/>
      <c r="X211" s="53"/>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V211" s="53"/>
      <c r="AW211" s="53"/>
      <c r="AX211" s="53"/>
      <c r="AY211" s="53"/>
      <c r="AZ211" s="53"/>
    </row>
    <row r="212" spans="8:52" s="60" customFormat="1" ht="13.2" x14ac:dyDescent="0.2">
      <c r="H212" s="59"/>
      <c r="I212" s="104"/>
      <c r="J212" s="104"/>
      <c r="K212" s="59"/>
      <c r="L212" s="59"/>
      <c r="M212" s="108"/>
      <c r="N212" s="109"/>
      <c r="O212" s="110"/>
      <c r="P212" s="110"/>
      <c r="Q212" s="110"/>
      <c r="R212" s="479"/>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row>
    <row r="213" spans="8:52" s="60" customFormat="1" ht="13.2" x14ac:dyDescent="0.2">
      <c r="H213" s="59"/>
      <c r="I213" s="104"/>
      <c r="J213" s="104"/>
      <c r="K213" s="59"/>
      <c r="L213" s="59"/>
      <c r="M213" s="108"/>
      <c r="N213" s="109"/>
      <c r="O213" s="110"/>
      <c r="P213" s="110"/>
      <c r="Q213" s="110"/>
      <c r="R213" s="479"/>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row>
    <row r="214" spans="8:52" s="60" customFormat="1" ht="13.2" x14ac:dyDescent="0.2">
      <c r="H214" s="59"/>
      <c r="I214" s="104"/>
      <c r="J214" s="104"/>
      <c r="K214" s="59"/>
      <c r="L214" s="59"/>
      <c r="M214" s="108"/>
      <c r="N214" s="109"/>
      <c r="O214" s="110"/>
      <c r="P214" s="110"/>
      <c r="Q214" s="110"/>
      <c r="R214" s="479"/>
      <c r="S214" s="53"/>
      <c r="T214" s="53"/>
      <c r="U214" s="53"/>
      <c r="V214" s="53"/>
      <c r="W214" s="53"/>
      <c r="X214" s="53"/>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V214" s="53"/>
      <c r="AW214" s="53"/>
      <c r="AX214" s="53"/>
      <c r="AY214" s="53"/>
      <c r="AZ214" s="53"/>
    </row>
    <row r="215" spans="8:52" s="60" customFormat="1" ht="13.2" x14ac:dyDescent="0.2">
      <c r="H215" s="59"/>
      <c r="I215" s="104"/>
      <c r="J215" s="104"/>
      <c r="K215" s="59"/>
      <c r="L215" s="59"/>
      <c r="M215" s="108"/>
      <c r="N215" s="109"/>
      <c r="O215" s="110"/>
      <c r="P215" s="110"/>
      <c r="Q215" s="110"/>
      <c r="R215" s="479"/>
      <c r="S215" s="53"/>
      <c r="T215" s="53"/>
      <c r="U215" s="53"/>
      <c r="V215" s="53"/>
      <c r="W215" s="53"/>
      <c r="X215" s="53"/>
      <c r="Y215" s="53"/>
      <c r="Z215" s="53"/>
      <c r="AA215" s="53"/>
      <c r="AB215" s="53"/>
      <c r="AC215" s="53"/>
      <c r="AD215" s="53"/>
      <c r="AE215" s="53"/>
      <c r="AF215" s="53"/>
      <c r="AG215" s="53"/>
      <c r="AH215" s="53"/>
      <c r="AI215" s="53"/>
      <c r="AJ215" s="53"/>
      <c r="AK215" s="53"/>
      <c r="AL215" s="53"/>
      <c r="AM215" s="53"/>
      <c r="AN215" s="53"/>
      <c r="AO215" s="53"/>
      <c r="AP215" s="53"/>
      <c r="AQ215" s="53"/>
      <c r="AR215" s="53"/>
      <c r="AS215" s="53"/>
      <c r="AT215" s="53"/>
      <c r="AU215" s="53"/>
      <c r="AV215" s="53"/>
      <c r="AW215" s="53"/>
      <c r="AX215" s="53"/>
      <c r="AY215" s="53"/>
      <c r="AZ215" s="53"/>
    </row>
    <row r="216" spans="8:52" s="60" customFormat="1" ht="13.2" x14ac:dyDescent="0.2">
      <c r="H216" s="59"/>
      <c r="I216" s="104"/>
      <c r="J216" s="104"/>
      <c r="K216" s="59"/>
      <c r="L216" s="59"/>
      <c r="M216" s="108"/>
      <c r="N216" s="109"/>
      <c r="O216" s="110"/>
      <c r="P216" s="110"/>
      <c r="Q216" s="110"/>
      <c r="R216" s="479"/>
      <c r="S216" s="53"/>
      <c r="T216" s="53"/>
      <c r="U216" s="53"/>
      <c r="V216" s="53"/>
      <c r="W216" s="53"/>
      <c r="X216" s="53"/>
      <c r="Y216" s="53"/>
      <c r="Z216" s="53"/>
      <c r="AA216" s="53"/>
      <c r="AB216" s="53"/>
      <c r="AC216" s="53"/>
      <c r="AD216" s="53"/>
      <c r="AE216" s="53"/>
      <c r="AF216" s="53"/>
      <c r="AG216" s="53"/>
      <c r="AH216" s="53"/>
      <c r="AI216" s="53"/>
      <c r="AJ216" s="53"/>
      <c r="AK216" s="53"/>
      <c r="AL216" s="53"/>
      <c r="AM216" s="53"/>
      <c r="AN216" s="53"/>
      <c r="AO216" s="53"/>
      <c r="AP216" s="53"/>
      <c r="AQ216" s="53"/>
      <c r="AR216" s="53"/>
      <c r="AS216" s="53"/>
      <c r="AT216" s="53"/>
      <c r="AU216" s="53"/>
      <c r="AV216" s="53"/>
      <c r="AW216" s="53"/>
      <c r="AX216" s="53"/>
      <c r="AY216" s="53"/>
      <c r="AZ216" s="53"/>
    </row>
    <row r="217" spans="8:52" s="60" customFormat="1" ht="13.2" x14ac:dyDescent="0.2">
      <c r="H217" s="59"/>
      <c r="I217" s="104"/>
      <c r="J217" s="104"/>
      <c r="K217" s="59"/>
      <c r="L217" s="59"/>
      <c r="M217" s="108"/>
      <c r="N217" s="109"/>
      <c r="O217" s="110"/>
      <c r="P217" s="110"/>
      <c r="Q217" s="110"/>
      <c r="R217" s="479"/>
      <c r="S217" s="53"/>
      <c r="T217" s="53"/>
      <c r="U217" s="53"/>
      <c r="V217" s="53"/>
      <c r="W217" s="53"/>
      <c r="X217" s="53"/>
      <c r="Y217" s="53"/>
      <c r="Z217" s="53"/>
      <c r="AA217" s="53"/>
      <c r="AB217" s="53"/>
      <c r="AC217" s="53"/>
      <c r="AD217" s="53"/>
      <c r="AE217" s="53"/>
      <c r="AF217" s="53"/>
      <c r="AG217" s="53"/>
      <c r="AH217" s="53"/>
      <c r="AI217" s="53"/>
      <c r="AJ217" s="53"/>
      <c r="AK217" s="53"/>
      <c r="AL217" s="53"/>
      <c r="AM217" s="53"/>
      <c r="AN217" s="53"/>
      <c r="AO217" s="53"/>
      <c r="AP217" s="53"/>
      <c r="AQ217" s="53"/>
      <c r="AR217" s="53"/>
      <c r="AS217" s="53"/>
      <c r="AT217" s="53"/>
      <c r="AU217" s="53"/>
      <c r="AV217" s="53"/>
      <c r="AW217" s="53"/>
      <c r="AX217" s="53"/>
      <c r="AY217" s="53"/>
      <c r="AZ217" s="53"/>
    </row>
    <row r="218" spans="8:52" s="60" customFormat="1" ht="13.2" x14ac:dyDescent="0.2">
      <c r="H218" s="59"/>
      <c r="I218" s="104"/>
      <c r="J218" s="104"/>
      <c r="K218" s="59"/>
      <c r="L218" s="59"/>
      <c r="M218" s="108"/>
      <c r="N218" s="109"/>
      <c r="O218" s="110"/>
      <c r="P218" s="110"/>
      <c r="Q218" s="110"/>
      <c r="R218" s="479"/>
      <c r="S218" s="53"/>
      <c r="T218" s="53"/>
      <c r="U218" s="53"/>
      <c r="V218" s="53"/>
      <c r="W218" s="53"/>
      <c r="X218" s="53"/>
      <c r="Y218" s="53"/>
      <c r="Z218" s="53"/>
      <c r="AA218" s="53"/>
      <c r="AB218" s="53"/>
      <c r="AC218" s="53"/>
      <c r="AD218" s="53"/>
      <c r="AE218" s="53"/>
      <c r="AF218" s="53"/>
      <c r="AG218" s="53"/>
      <c r="AH218" s="53"/>
      <c r="AI218" s="53"/>
      <c r="AJ218" s="53"/>
      <c r="AK218" s="53"/>
      <c r="AL218" s="53"/>
      <c r="AM218" s="53"/>
      <c r="AN218" s="53"/>
      <c r="AO218" s="53"/>
      <c r="AP218" s="53"/>
      <c r="AQ218" s="53"/>
      <c r="AR218" s="53"/>
      <c r="AS218" s="53"/>
      <c r="AT218" s="53"/>
      <c r="AU218" s="53"/>
      <c r="AV218" s="53"/>
      <c r="AW218" s="53"/>
      <c r="AX218" s="53"/>
      <c r="AY218" s="53"/>
      <c r="AZ218" s="53"/>
    </row>
    <row r="219" spans="8:52" s="60" customFormat="1" ht="13.2" x14ac:dyDescent="0.2">
      <c r="H219" s="59"/>
      <c r="I219" s="104"/>
      <c r="J219" s="104"/>
      <c r="K219" s="59"/>
      <c r="L219" s="59"/>
      <c r="M219" s="108"/>
      <c r="N219" s="109"/>
      <c r="O219" s="110"/>
      <c r="P219" s="110"/>
      <c r="Q219" s="110"/>
      <c r="R219" s="479"/>
      <c r="S219" s="53"/>
      <c r="T219" s="53"/>
      <c r="U219" s="53"/>
      <c r="V219" s="53"/>
      <c r="W219" s="53"/>
      <c r="X219" s="53"/>
      <c r="Y219" s="53"/>
      <c r="Z219" s="53"/>
      <c r="AA219" s="53"/>
      <c r="AB219" s="53"/>
      <c r="AC219" s="53"/>
      <c r="AD219" s="53"/>
      <c r="AE219" s="53"/>
      <c r="AF219" s="53"/>
      <c r="AG219" s="53"/>
      <c r="AH219" s="53"/>
      <c r="AI219" s="53"/>
      <c r="AJ219" s="53"/>
      <c r="AK219" s="53"/>
      <c r="AL219" s="53"/>
      <c r="AM219" s="53"/>
      <c r="AN219" s="53"/>
      <c r="AO219" s="53"/>
      <c r="AP219" s="53"/>
      <c r="AQ219" s="53"/>
      <c r="AR219" s="53"/>
      <c r="AS219" s="53"/>
      <c r="AT219" s="53"/>
      <c r="AU219" s="53"/>
      <c r="AV219" s="53"/>
      <c r="AW219" s="53"/>
      <c r="AX219" s="53"/>
      <c r="AY219" s="53"/>
      <c r="AZ219" s="53"/>
    </row>
    <row r="220" spans="8:52" s="60" customFormat="1" ht="13.2" x14ac:dyDescent="0.2">
      <c r="H220" s="59"/>
      <c r="I220" s="104"/>
      <c r="J220" s="104"/>
      <c r="K220" s="59"/>
      <c r="L220" s="59"/>
      <c r="M220" s="108"/>
      <c r="N220" s="109"/>
      <c r="O220" s="110"/>
      <c r="P220" s="110"/>
      <c r="Q220" s="110"/>
      <c r="R220" s="479"/>
      <c r="S220" s="53"/>
      <c r="T220" s="53"/>
      <c r="U220" s="53"/>
      <c r="V220" s="53"/>
      <c r="W220" s="53"/>
      <c r="X220" s="53"/>
      <c r="Y220" s="53"/>
      <c r="Z220" s="53"/>
      <c r="AA220" s="53"/>
      <c r="AB220" s="53"/>
      <c r="AC220" s="53"/>
      <c r="AD220" s="53"/>
      <c r="AE220" s="53"/>
      <c r="AF220" s="53"/>
      <c r="AG220" s="53"/>
      <c r="AH220" s="53"/>
      <c r="AI220" s="53"/>
      <c r="AJ220" s="53"/>
      <c r="AK220" s="53"/>
      <c r="AL220" s="53"/>
      <c r="AM220" s="53"/>
      <c r="AN220" s="53"/>
      <c r="AO220" s="53"/>
      <c r="AP220" s="53"/>
      <c r="AQ220" s="53"/>
      <c r="AR220" s="53"/>
      <c r="AS220" s="53"/>
      <c r="AT220" s="53"/>
      <c r="AU220" s="53"/>
      <c r="AV220" s="53"/>
      <c r="AW220" s="53"/>
      <c r="AX220" s="53"/>
      <c r="AY220" s="53"/>
      <c r="AZ220" s="53"/>
    </row>
    <row r="221" spans="8:52" s="60" customFormat="1" ht="13.2" x14ac:dyDescent="0.2">
      <c r="H221" s="59"/>
      <c r="I221" s="104"/>
      <c r="J221" s="104"/>
      <c r="K221" s="59"/>
      <c r="L221" s="59"/>
      <c r="M221" s="108"/>
      <c r="N221" s="109"/>
      <c r="O221" s="110"/>
      <c r="P221" s="110"/>
      <c r="Q221" s="110"/>
      <c r="R221" s="479"/>
      <c r="S221" s="53"/>
      <c r="T221" s="53"/>
      <c r="U221" s="53"/>
      <c r="V221" s="53"/>
      <c r="W221" s="53"/>
      <c r="X221" s="53"/>
      <c r="Y221" s="53"/>
      <c r="Z221" s="53"/>
      <c r="AA221" s="53"/>
      <c r="AB221" s="53"/>
      <c r="AC221" s="53"/>
      <c r="AD221" s="53"/>
      <c r="AE221" s="53"/>
      <c r="AF221" s="53"/>
      <c r="AG221" s="53"/>
      <c r="AH221" s="53"/>
      <c r="AI221" s="53"/>
      <c r="AJ221" s="53"/>
      <c r="AK221" s="53"/>
      <c r="AL221" s="53"/>
      <c r="AM221" s="53"/>
      <c r="AN221" s="53"/>
      <c r="AO221" s="53"/>
      <c r="AP221" s="53"/>
      <c r="AQ221" s="53"/>
      <c r="AR221" s="53"/>
      <c r="AS221" s="53"/>
      <c r="AT221" s="53"/>
      <c r="AU221" s="53"/>
      <c r="AV221" s="53"/>
      <c r="AW221" s="53"/>
      <c r="AX221" s="53"/>
      <c r="AY221" s="53"/>
      <c r="AZ221" s="53"/>
    </row>
    <row r="222" spans="8:52" s="60" customFormat="1" ht="13.2" x14ac:dyDescent="0.2">
      <c r="H222" s="59"/>
      <c r="I222" s="104"/>
      <c r="J222" s="104"/>
      <c r="K222" s="59"/>
      <c r="L222" s="59"/>
      <c r="M222" s="108"/>
      <c r="N222" s="109"/>
      <c r="O222" s="110"/>
      <c r="P222" s="110"/>
      <c r="Q222" s="110"/>
      <c r="R222" s="479"/>
      <c r="S222" s="53"/>
      <c r="T222" s="53"/>
      <c r="U222" s="53"/>
      <c r="V222" s="53"/>
      <c r="W222" s="53"/>
      <c r="X222" s="53"/>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V222" s="53"/>
      <c r="AW222" s="53"/>
      <c r="AX222" s="53"/>
      <c r="AY222" s="53"/>
      <c r="AZ222" s="53"/>
    </row>
    <row r="223" spans="8:52" s="60" customFormat="1" ht="13.2" x14ac:dyDescent="0.2">
      <c r="H223" s="59"/>
      <c r="I223" s="104"/>
      <c r="J223" s="104"/>
      <c r="K223" s="59"/>
      <c r="L223" s="59"/>
      <c r="M223" s="108"/>
      <c r="N223" s="109"/>
      <c r="O223" s="110"/>
      <c r="P223" s="110"/>
      <c r="Q223" s="110"/>
      <c r="R223" s="479"/>
      <c r="S223" s="53"/>
      <c r="T223" s="53"/>
      <c r="U223" s="53"/>
      <c r="V223" s="53"/>
      <c r="W223" s="53"/>
      <c r="X223" s="53"/>
      <c r="Y223" s="53"/>
      <c r="Z223" s="53"/>
      <c r="AA223" s="53"/>
      <c r="AB223" s="53"/>
      <c r="AC223" s="53"/>
      <c r="AD223" s="53"/>
      <c r="AE223" s="53"/>
      <c r="AF223" s="53"/>
      <c r="AG223" s="53"/>
      <c r="AH223" s="53"/>
      <c r="AI223" s="53"/>
      <c r="AJ223" s="53"/>
      <c r="AK223" s="53"/>
      <c r="AL223" s="53"/>
      <c r="AM223" s="53"/>
      <c r="AN223" s="53"/>
      <c r="AO223" s="53"/>
      <c r="AP223" s="53"/>
      <c r="AQ223" s="53"/>
      <c r="AR223" s="53"/>
      <c r="AS223" s="53"/>
      <c r="AT223" s="53"/>
      <c r="AU223" s="53"/>
      <c r="AV223" s="53"/>
      <c r="AW223" s="53"/>
      <c r="AX223" s="53"/>
      <c r="AY223" s="53"/>
      <c r="AZ223" s="53"/>
    </row>
    <row r="224" spans="8:52" s="60" customFormat="1" ht="13.2" x14ac:dyDescent="0.2">
      <c r="H224" s="59"/>
      <c r="I224" s="104"/>
      <c r="J224" s="104"/>
      <c r="K224" s="59"/>
      <c r="L224" s="59"/>
      <c r="M224" s="108"/>
      <c r="N224" s="109"/>
      <c r="O224" s="110"/>
      <c r="P224" s="110"/>
      <c r="Q224" s="110"/>
      <c r="R224" s="479"/>
      <c r="S224" s="53"/>
      <c r="T224" s="53"/>
      <c r="U224" s="53"/>
      <c r="V224" s="53"/>
      <c r="W224" s="53"/>
      <c r="X224" s="53"/>
      <c r="Y224" s="53"/>
      <c r="Z224" s="53"/>
      <c r="AA224" s="53"/>
      <c r="AB224" s="53"/>
      <c r="AC224" s="53"/>
      <c r="AD224" s="53"/>
      <c r="AE224" s="53"/>
      <c r="AF224" s="53"/>
      <c r="AG224" s="53"/>
      <c r="AH224" s="53"/>
      <c r="AI224" s="53"/>
      <c r="AJ224" s="53"/>
      <c r="AK224" s="53"/>
      <c r="AL224" s="53"/>
      <c r="AM224" s="53"/>
      <c r="AN224" s="53"/>
      <c r="AO224" s="53"/>
      <c r="AP224" s="53"/>
      <c r="AQ224" s="53"/>
      <c r="AR224" s="53"/>
      <c r="AS224" s="53"/>
      <c r="AT224" s="53"/>
      <c r="AU224" s="53"/>
      <c r="AV224" s="53"/>
      <c r="AW224" s="53"/>
      <c r="AX224" s="53"/>
      <c r="AY224" s="53"/>
      <c r="AZ224" s="53"/>
    </row>
    <row r="225" spans="8:52" s="60" customFormat="1" ht="13.2" x14ac:dyDescent="0.2">
      <c r="H225" s="59"/>
      <c r="I225" s="104"/>
      <c r="J225" s="104"/>
      <c r="K225" s="59"/>
      <c r="L225" s="59"/>
      <c r="M225" s="108"/>
      <c r="N225" s="109"/>
      <c r="O225" s="110"/>
      <c r="P225" s="110"/>
      <c r="Q225" s="110"/>
      <c r="R225" s="479"/>
      <c r="S225" s="53"/>
      <c r="T225" s="53"/>
      <c r="U225" s="53"/>
      <c r="V225" s="53"/>
      <c r="W225" s="53"/>
      <c r="X225" s="53"/>
      <c r="Y225" s="53"/>
      <c r="Z225" s="53"/>
      <c r="AA225" s="53"/>
      <c r="AB225" s="53"/>
      <c r="AC225" s="53"/>
      <c r="AD225" s="53"/>
      <c r="AE225" s="53"/>
      <c r="AF225" s="53"/>
      <c r="AG225" s="53"/>
      <c r="AH225" s="53"/>
      <c r="AI225" s="53"/>
      <c r="AJ225" s="53"/>
      <c r="AK225" s="53"/>
      <c r="AL225" s="53"/>
      <c r="AM225" s="53"/>
      <c r="AN225" s="53"/>
      <c r="AO225" s="53"/>
      <c r="AP225" s="53"/>
      <c r="AQ225" s="53"/>
      <c r="AR225" s="53"/>
      <c r="AS225" s="53"/>
      <c r="AT225" s="53"/>
      <c r="AU225" s="53"/>
      <c r="AV225" s="53"/>
      <c r="AW225" s="53"/>
      <c r="AX225" s="53"/>
      <c r="AY225" s="53"/>
      <c r="AZ225" s="53"/>
    </row>
    <row r="226" spans="8:52" s="60" customFormat="1" ht="13.2" x14ac:dyDescent="0.2">
      <c r="H226" s="59"/>
      <c r="I226" s="104"/>
      <c r="J226" s="104"/>
      <c r="K226" s="59"/>
      <c r="L226" s="59"/>
      <c r="M226" s="108"/>
      <c r="N226" s="109"/>
      <c r="O226" s="110"/>
      <c r="P226" s="110"/>
      <c r="Q226" s="110"/>
      <c r="R226" s="479"/>
      <c r="S226" s="53"/>
      <c r="T226" s="53"/>
      <c r="U226" s="53"/>
      <c r="V226" s="53"/>
      <c r="W226" s="53"/>
      <c r="X226" s="53"/>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V226" s="53"/>
      <c r="AW226" s="53"/>
      <c r="AX226" s="53"/>
      <c r="AY226" s="53"/>
      <c r="AZ226" s="53"/>
    </row>
    <row r="227" spans="8:52" s="60" customFormat="1" ht="13.2" x14ac:dyDescent="0.2">
      <c r="H227" s="59"/>
      <c r="I227" s="104"/>
      <c r="J227" s="104"/>
      <c r="K227" s="59"/>
      <c r="L227" s="59"/>
      <c r="M227" s="108"/>
      <c r="N227" s="109"/>
      <c r="O227" s="110"/>
      <c r="P227" s="110"/>
      <c r="Q227" s="110"/>
      <c r="R227" s="479"/>
      <c r="S227" s="53"/>
      <c r="T227" s="53"/>
      <c r="U227" s="53"/>
      <c r="V227" s="53"/>
      <c r="W227" s="53"/>
      <c r="X227" s="53"/>
      <c r="Y227" s="53"/>
      <c r="Z227" s="53"/>
      <c r="AA227" s="53"/>
      <c r="AB227" s="53"/>
      <c r="AC227" s="53"/>
      <c r="AD227" s="53"/>
      <c r="AE227" s="53"/>
      <c r="AF227" s="53"/>
      <c r="AG227" s="53"/>
      <c r="AH227" s="53"/>
      <c r="AI227" s="53"/>
      <c r="AJ227" s="53"/>
      <c r="AK227" s="53"/>
      <c r="AL227" s="53"/>
      <c r="AM227" s="53"/>
      <c r="AN227" s="53"/>
      <c r="AO227" s="53"/>
      <c r="AP227" s="53"/>
      <c r="AQ227" s="53"/>
      <c r="AR227" s="53"/>
      <c r="AS227" s="53"/>
      <c r="AT227" s="53"/>
      <c r="AU227" s="53"/>
      <c r="AV227" s="53"/>
      <c r="AW227" s="53"/>
      <c r="AX227" s="53"/>
      <c r="AY227" s="53"/>
      <c r="AZ227" s="53"/>
    </row>
    <row r="228" spans="8:52" s="60" customFormat="1" ht="13.2" x14ac:dyDescent="0.2">
      <c r="H228" s="59"/>
      <c r="I228" s="104"/>
      <c r="J228" s="104"/>
      <c r="K228" s="59"/>
      <c r="L228" s="59"/>
      <c r="M228" s="108"/>
      <c r="N228" s="109"/>
      <c r="O228" s="110"/>
      <c r="P228" s="110"/>
      <c r="Q228" s="110"/>
      <c r="R228" s="479"/>
      <c r="S228" s="53"/>
      <c r="T228" s="53"/>
      <c r="U228" s="53"/>
      <c r="V228" s="53"/>
      <c r="W228" s="53"/>
      <c r="X228" s="53"/>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V228" s="53"/>
      <c r="AW228" s="53"/>
      <c r="AX228" s="53"/>
      <c r="AY228" s="53"/>
      <c r="AZ228" s="53"/>
    </row>
    <row r="229" spans="8:52" s="60" customFormat="1" ht="13.2" x14ac:dyDescent="0.2">
      <c r="H229" s="59"/>
      <c r="I229" s="104"/>
      <c r="J229" s="104"/>
      <c r="K229" s="59"/>
      <c r="L229" s="59"/>
      <c r="M229" s="108"/>
      <c r="N229" s="109"/>
      <c r="O229" s="110"/>
      <c r="P229" s="110"/>
      <c r="Q229" s="110"/>
      <c r="R229" s="479"/>
      <c r="S229" s="53"/>
      <c r="T229" s="53"/>
      <c r="U229" s="53"/>
      <c r="V229" s="53"/>
      <c r="W229" s="53"/>
      <c r="X229" s="53"/>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V229" s="53"/>
      <c r="AW229" s="53"/>
      <c r="AX229" s="53"/>
      <c r="AY229" s="53"/>
      <c r="AZ229" s="53"/>
    </row>
    <row r="230" spans="8:52" s="60" customFormat="1" ht="13.2" x14ac:dyDescent="0.2">
      <c r="H230" s="59"/>
      <c r="I230" s="104"/>
      <c r="J230" s="104"/>
      <c r="K230" s="59"/>
      <c r="L230" s="59"/>
      <c r="M230" s="108"/>
      <c r="N230" s="109"/>
      <c r="O230" s="110"/>
      <c r="P230" s="110"/>
      <c r="Q230" s="110"/>
      <c r="R230" s="479"/>
      <c r="S230" s="53"/>
      <c r="T230" s="53"/>
      <c r="U230" s="53"/>
      <c r="V230" s="53"/>
      <c r="W230" s="53"/>
      <c r="X230" s="53"/>
      <c r="Y230" s="53"/>
      <c r="Z230" s="53"/>
      <c r="AA230" s="53"/>
      <c r="AB230" s="53"/>
      <c r="AC230" s="53"/>
      <c r="AD230" s="53"/>
      <c r="AE230" s="53"/>
      <c r="AF230" s="53"/>
      <c r="AG230" s="53"/>
      <c r="AH230" s="53"/>
      <c r="AI230" s="53"/>
      <c r="AJ230" s="53"/>
      <c r="AK230" s="53"/>
      <c r="AL230" s="53"/>
      <c r="AM230" s="53"/>
      <c r="AN230" s="53"/>
      <c r="AO230" s="53"/>
      <c r="AP230" s="53"/>
      <c r="AQ230" s="53"/>
      <c r="AR230" s="53"/>
      <c r="AS230" s="53"/>
      <c r="AT230" s="53"/>
      <c r="AU230" s="53"/>
      <c r="AV230" s="53"/>
      <c r="AW230" s="53"/>
      <c r="AX230" s="53"/>
      <c r="AY230" s="53"/>
      <c r="AZ230" s="53"/>
    </row>
    <row r="231" spans="8:52" s="60" customFormat="1" ht="13.2" x14ac:dyDescent="0.2">
      <c r="H231" s="59"/>
      <c r="I231" s="104"/>
      <c r="J231" s="104"/>
      <c r="K231" s="59"/>
      <c r="L231" s="59"/>
      <c r="M231" s="108"/>
      <c r="N231" s="109"/>
      <c r="O231" s="110"/>
      <c r="P231" s="110"/>
      <c r="Q231" s="110"/>
      <c r="R231" s="479"/>
      <c r="S231" s="53"/>
      <c r="T231" s="53"/>
      <c r="U231" s="53"/>
      <c r="V231" s="53"/>
      <c r="W231" s="53"/>
      <c r="X231" s="53"/>
      <c r="Y231" s="53"/>
      <c r="Z231" s="53"/>
      <c r="AA231" s="53"/>
      <c r="AB231" s="53"/>
      <c r="AC231" s="53"/>
      <c r="AD231" s="53"/>
      <c r="AE231" s="53"/>
      <c r="AF231" s="53"/>
      <c r="AG231" s="53"/>
      <c r="AH231" s="53"/>
      <c r="AI231" s="53"/>
      <c r="AJ231" s="53"/>
      <c r="AK231" s="53"/>
      <c r="AL231" s="53"/>
      <c r="AM231" s="53"/>
      <c r="AN231" s="53"/>
      <c r="AO231" s="53"/>
      <c r="AP231" s="53"/>
      <c r="AQ231" s="53"/>
      <c r="AR231" s="53"/>
      <c r="AS231" s="53"/>
      <c r="AT231" s="53"/>
      <c r="AU231" s="53"/>
      <c r="AV231" s="53"/>
      <c r="AW231" s="53"/>
      <c r="AX231" s="53"/>
      <c r="AY231" s="53"/>
      <c r="AZ231" s="53"/>
    </row>
    <row r="232" spans="8:52" s="60" customFormat="1" ht="13.2" x14ac:dyDescent="0.2">
      <c r="H232" s="59"/>
      <c r="I232" s="104"/>
      <c r="J232" s="104"/>
      <c r="K232" s="59"/>
      <c r="L232" s="59"/>
      <c r="M232" s="108"/>
      <c r="N232" s="109"/>
      <c r="O232" s="110"/>
      <c r="P232" s="110"/>
      <c r="Q232" s="110"/>
      <c r="R232" s="479"/>
      <c r="S232" s="53"/>
      <c r="T232" s="53"/>
      <c r="U232" s="53"/>
      <c r="V232" s="53"/>
      <c r="W232" s="53"/>
      <c r="X232" s="53"/>
      <c r="Y232" s="53"/>
      <c r="Z232" s="53"/>
      <c r="AA232" s="53"/>
      <c r="AB232" s="53"/>
      <c r="AC232" s="53"/>
      <c r="AD232" s="53"/>
      <c r="AE232" s="53"/>
      <c r="AF232" s="53"/>
      <c r="AG232" s="53"/>
      <c r="AH232" s="53"/>
      <c r="AI232" s="53"/>
      <c r="AJ232" s="53"/>
      <c r="AK232" s="53"/>
      <c r="AL232" s="53"/>
      <c r="AM232" s="53"/>
      <c r="AN232" s="53"/>
      <c r="AO232" s="53"/>
      <c r="AP232" s="53"/>
      <c r="AQ232" s="53"/>
      <c r="AR232" s="53"/>
      <c r="AS232" s="53"/>
      <c r="AT232" s="53"/>
      <c r="AU232" s="53"/>
      <c r="AV232" s="53"/>
      <c r="AW232" s="53"/>
      <c r="AX232" s="53"/>
      <c r="AY232" s="53"/>
      <c r="AZ232" s="53"/>
    </row>
    <row r="233" spans="8:52" s="60" customFormat="1" ht="13.2" x14ac:dyDescent="0.2">
      <c r="H233" s="59"/>
      <c r="I233" s="104"/>
      <c r="J233" s="104"/>
      <c r="K233" s="59"/>
      <c r="L233" s="59"/>
      <c r="M233" s="108"/>
      <c r="N233" s="109"/>
      <c r="O233" s="110"/>
      <c r="P233" s="110"/>
      <c r="Q233" s="110"/>
      <c r="R233" s="479"/>
      <c r="S233" s="53"/>
      <c r="T233" s="53"/>
      <c r="U233" s="53"/>
      <c r="V233" s="53"/>
      <c r="W233" s="53"/>
      <c r="X233" s="53"/>
      <c r="Y233" s="53"/>
      <c r="Z233" s="53"/>
      <c r="AA233" s="53"/>
      <c r="AB233" s="53"/>
      <c r="AC233" s="53"/>
      <c r="AD233" s="53"/>
      <c r="AE233" s="53"/>
      <c r="AF233" s="53"/>
      <c r="AG233" s="53"/>
      <c r="AH233" s="53"/>
      <c r="AI233" s="53"/>
      <c r="AJ233" s="53"/>
      <c r="AK233" s="53"/>
      <c r="AL233" s="53"/>
      <c r="AM233" s="53"/>
      <c r="AN233" s="53"/>
      <c r="AO233" s="53"/>
      <c r="AP233" s="53"/>
      <c r="AQ233" s="53"/>
      <c r="AR233" s="53"/>
      <c r="AS233" s="53"/>
      <c r="AT233" s="53"/>
      <c r="AU233" s="53"/>
      <c r="AV233" s="53"/>
      <c r="AW233" s="53"/>
      <c r="AX233" s="53"/>
      <c r="AY233" s="53"/>
      <c r="AZ233" s="53"/>
    </row>
    <row r="234" spans="8:52" s="60" customFormat="1" ht="13.2" x14ac:dyDescent="0.2">
      <c r="H234" s="59"/>
      <c r="I234" s="104"/>
      <c r="J234" s="104"/>
      <c r="K234" s="59"/>
      <c r="L234" s="59"/>
      <c r="M234" s="108"/>
      <c r="N234" s="109"/>
      <c r="O234" s="110"/>
      <c r="P234" s="110"/>
      <c r="Q234" s="110"/>
      <c r="R234" s="479"/>
      <c r="S234" s="53"/>
      <c r="T234" s="53"/>
      <c r="U234" s="53"/>
      <c r="V234" s="53"/>
      <c r="W234" s="53"/>
      <c r="X234" s="53"/>
      <c r="Y234" s="53"/>
      <c r="Z234" s="53"/>
      <c r="AA234" s="53"/>
      <c r="AB234" s="53"/>
      <c r="AC234" s="53"/>
      <c r="AD234" s="53"/>
      <c r="AE234" s="53"/>
      <c r="AF234" s="53"/>
      <c r="AG234" s="53"/>
      <c r="AH234" s="53"/>
      <c r="AI234" s="53"/>
      <c r="AJ234" s="53"/>
      <c r="AK234" s="53"/>
      <c r="AL234" s="53"/>
      <c r="AM234" s="53"/>
      <c r="AN234" s="53"/>
      <c r="AO234" s="53"/>
      <c r="AP234" s="53"/>
      <c r="AQ234" s="53"/>
      <c r="AR234" s="53"/>
      <c r="AS234" s="53"/>
      <c r="AT234" s="53"/>
      <c r="AU234" s="53"/>
      <c r="AV234" s="53"/>
      <c r="AW234" s="53"/>
      <c r="AX234" s="53"/>
      <c r="AY234" s="53"/>
      <c r="AZ234" s="53"/>
    </row>
    <row r="235" spans="8:52" s="60" customFormat="1" ht="13.2" x14ac:dyDescent="0.2">
      <c r="H235" s="59"/>
      <c r="I235" s="104"/>
      <c r="J235" s="104"/>
      <c r="K235" s="59"/>
      <c r="L235" s="59"/>
      <c r="M235" s="108"/>
      <c r="N235" s="109"/>
      <c r="O235" s="110"/>
      <c r="P235" s="110"/>
      <c r="Q235" s="110"/>
      <c r="R235" s="479"/>
      <c r="S235" s="53"/>
      <c r="T235" s="53"/>
      <c r="U235" s="53"/>
      <c r="V235" s="53"/>
      <c r="W235" s="53"/>
      <c r="X235" s="53"/>
      <c r="Y235" s="53"/>
      <c r="Z235" s="53"/>
      <c r="AA235" s="53"/>
      <c r="AB235" s="53"/>
      <c r="AC235" s="53"/>
      <c r="AD235" s="53"/>
      <c r="AE235" s="53"/>
      <c r="AF235" s="53"/>
      <c r="AG235" s="53"/>
      <c r="AH235" s="53"/>
      <c r="AI235" s="53"/>
      <c r="AJ235" s="53"/>
      <c r="AK235" s="53"/>
      <c r="AL235" s="53"/>
      <c r="AM235" s="53"/>
      <c r="AN235" s="53"/>
      <c r="AO235" s="53"/>
      <c r="AP235" s="53"/>
      <c r="AQ235" s="53"/>
      <c r="AR235" s="53"/>
      <c r="AS235" s="53"/>
      <c r="AT235" s="53"/>
      <c r="AU235" s="53"/>
      <c r="AV235" s="53"/>
      <c r="AW235" s="53"/>
      <c r="AX235" s="53"/>
      <c r="AY235" s="53"/>
      <c r="AZ235" s="53"/>
    </row>
    <row r="236" spans="8:52" s="60" customFormat="1" ht="13.2" x14ac:dyDescent="0.2">
      <c r="H236" s="59"/>
      <c r="I236" s="104"/>
      <c r="J236" s="104"/>
      <c r="K236" s="59"/>
      <c r="L236" s="59"/>
      <c r="M236" s="108"/>
      <c r="N236" s="109"/>
      <c r="O236" s="110"/>
      <c r="P236" s="110"/>
      <c r="Q236" s="110"/>
      <c r="R236" s="479"/>
      <c r="S236" s="53"/>
      <c r="T236" s="53"/>
      <c r="U236" s="53"/>
      <c r="V236" s="53"/>
      <c r="W236" s="53"/>
      <c r="X236" s="53"/>
      <c r="Y236" s="53"/>
      <c r="Z236" s="53"/>
      <c r="AA236" s="53"/>
      <c r="AB236" s="53"/>
      <c r="AC236" s="53"/>
      <c r="AD236" s="53"/>
      <c r="AE236" s="53"/>
      <c r="AF236" s="53"/>
      <c r="AG236" s="53"/>
      <c r="AH236" s="53"/>
      <c r="AI236" s="53"/>
      <c r="AJ236" s="53"/>
      <c r="AK236" s="53"/>
      <c r="AL236" s="53"/>
      <c r="AM236" s="53"/>
      <c r="AN236" s="53"/>
      <c r="AO236" s="53"/>
      <c r="AP236" s="53"/>
      <c r="AQ236" s="53"/>
      <c r="AR236" s="53"/>
      <c r="AS236" s="53"/>
      <c r="AT236" s="53"/>
      <c r="AU236" s="53"/>
      <c r="AV236" s="53"/>
      <c r="AW236" s="53"/>
      <c r="AX236" s="53"/>
      <c r="AY236" s="53"/>
      <c r="AZ236" s="53"/>
    </row>
    <row r="237" spans="8:52" s="60" customFormat="1" ht="13.2" x14ac:dyDescent="0.2">
      <c r="H237" s="59"/>
      <c r="I237" s="104"/>
      <c r="J237" s="104"/>
      <c r="K237" s="59"/>
      <c r="L237" s="59"/>
      <c r="M237" s="108"/>
      <c r="N237" s="109"/>
      <c r="O237" s="110"/>
      <c r="P237" s="110"/>
      <c r="Q237" s="110"/>
      <c r="R237" s="479"/>
      <c r="S237" s="53"/>
      <c r="T237" s="53"/>
      <c r="U237" s="53"/>
      <c r="V237" s="53"/>
      <c r="W237" s="53"/>
      <c r="X237" s="53"/>
      <c r="Y237" s="53"/>
      <c r="Z237" s="53"/>
      <c r="AA237" s="53"/>
      <c r="AB237" s="53"/>
      <c r="AC237" s="53"/>
      <c r="AD237" s="53"/>
      <c r="AE237" s="53"/>
      <c r="AF237" s="53"/>
      <c r="AG237" s="53"/>
      <c r="AH237" s="53"/>
      <c r="AI237" s="53"/>
      <c r="AJ237" s="53"/>
      <c r="AK237" s="53"/>
      <c r="AL237" s="53"/>
      <c r="AM237" s="53"/>
      <c r="AN237" s="53"/>
      <c r="AO237" s="53"/>
      <c r="AP237" s="53"/>
      <c r="AQ237" s="53"/>
      <c r="AR237" s="53"/>
      <c r="AS237" s="53"/>
      <c r="AT237" s="53"/>
      <c r="AU237" s="53"/>
      <c r="AV237" s="53"/>
      <c r="AW237" s="53"/>
      <c r="AX237" s="53"/>
      <c r="AY237" s="53"/>
      <c r="AZ237" s="53"/>
    </row>
    <row r="238" spans="8:52" s="60" customFormat="1" ht="13.2" x14ac:dyDescent="0.2">
      <c r="H238" s="59"/>
      <c r="I238" s="104"/>
      <c r="J238" s="104"/>
      <c r="K238" s="59"/>
      <c r="L238" s="59"/>
      <c r="M238" s="108"/>
      <c r="N238" s="109"/>
      <c r="O238" s="110"/>
      <c r="P238" s="110"/>
      <c r="Q238" s="110"/>
      <c r="R238" s="479"/>
      <c r="S238" s="53"/>
      <c r="T238" s="53"/>
      <c r="U238" s="53"/>
      <c r="V238" s="53"/>
      <c r="W238" s="53"/>
      <c r="X238" s="53"/>
      <c r="Y238" s="53"/>
      <c r="Z238" s="53"/>
      <c r="AA238" s="53"/>
      <c r="AB238" s="53"/>
      <c r="AC238" s="53"/>
      <c r="AD238" s="53"/>
      <c r="AE238" s="53"/>
      <c r="AF238" s="53"/>
      <c r="AG238" s="53"/>
      <c r="AH238" s="53"/>
      <c r="AI238" s="53"/>
      <c r="AJ238" s="53"/>
      <c r="AK238" s="53"/>
      <c r="AL238" s="53"/>
      <c r="AM238" s="53"/>
      <c r="AN238" s="53"/>
      <c r="AO238" s="53"/>
      <c r="AP238" s="53"/>
      <c r="AQ238" s="53"/>
      <c r="AR238" s="53"/>
      <c r="AS238" s="53"/>
      <c r="AT238" s="53"/>
      <c r="AU238" s="53"/>
      <c r="AV238" s="53"/>
      <c r="AW238" s="53"/>
      <c r="AX238" s="53"/>
      <c r="AY238" s="53"/>
      <c r="AZ238" s="53"/>
    </row>
    <row r="239" spans="8:52" s="60" customFormat="1" ht="13.2" x14ac:dyDescent="0.2">
      <c r="H239" s="59"/>
      <c r="I239" s="104"/>
      <c r="J239" s="104"/>
      <c r="K239" s="59"/>
      <c r="L239" s="59"/>
      <c r="M239" s="108"/>
      <c r="N239" s="109"/>
      <c r="O239" s="110"/>
      <c r="P239" s="110"/>
      <c r="Q239" s="110"/>
      <c r="R239" s="479"/>
      <c r="S239" s="53"/>
      <c r="T239" s="53"/>
      <c r="U239" s="53"/>
      <c r="V239" s="53"/>
      <c r="W239" s="53"/>
      <c r="X239" s="53"/>
      <c r="Y239" s="53"/>
      <c r="Z239" s="53"/>
      <c r="AA239" s="53"/>
      <c r="AB239" s="53"/>
      <c r="AC239" s="53"/>
      <c r="AD239" s="53"/>
      <c r="AE239" s="53"/>
      <c r="AF239" s="53"/>
      <c r="AG239" s="53"/>
      <c r="AH239" s="53"/>
      <c r="AI239" s="53"/>
      <c r="AJ239" s="53"/>
      <c r="AK239" s="53"/>
      <c r="AL239" s="53"/>
      <c r="AM239" s="53"/>
      <c r="AN239" s="53"/>
      <c r="AO239" s="53"/>
      <c r="AP239" s="53"/>
      <c r="AQ239" s="53"/>
      <c r="AR239" s="53"/>
      <c r="AS239" s="53"/>
      <c r="AT239" s="53"/>
      <c r="AU239" s="53"/>
      <c r="AV239" s="53"/>
      <c r="AW239" s="53"/>
      <c r="AX239" s="53"/>
      <c r="AY239" s="53"/>
      <c r="AZ239" s="53"/>
    </row>
    <row r="240" spans="8:52" s="60" customFormat="1" ht="13.2" x14ac:dyDescent="0.2">
      <c r="H240" s="59"/>
      <c r="I240" s="104"/>
      <c r="J240" s="104"/>
      <c r="K240" s="59"/>
      <c r="L240" s="59"/>
      <c r="M240" s="108"/>
      <c r="N240" s="109"/>
      <c r="O240" s="110"/>
      <c r="P240" s="110"/>
      <c r="Q240" s="110"/>
      <c r="R240" s="479"/>
      <c r="S240" s="53"/>
      <c r="T240" s="53"/>
      <c r="U240" s="53"/>
      <c r="V240" s="53"/>
      <c r="W240" s="53"/>
      <c r="X240" s="53"/>
      <c r="Y240" s="53"/>
      <c r="Z240" s="53"/>
      <c r="AA240" s="53"/>
      <c r="AB240" s="53"/>
      <c r="AC240" s="53"/>
      <c r="AD240" s="53"/>
      <c r="AE240" s="53"/>
      <c r="AF240" s="53"/>
      <c r="AG240" s="53"/>
      <c r="AH240" s="53"/>
      <c r="AI240" s="53"/>
      <c r="AJ240" s="53"/>
      <c r="AK240" s="53"/>
      <c r="AL240" s="53"/>
      <c r="AM240" s="53"/>
      <c r="AN240" s="53"/>
      <c r="AO240" s="53"/>
      <c r="AP240" s="53"/>
      <c r="AQ240" s="53"/>
      <c r="AR240" s="53"/>
      <c r="AS240" s="53"/>
      <c r="AT240" s="53"/>
      <c r="AU240" s="53"/>
      <c r="AV240" s="53"/>
      <c r="AW240" s="53"/>
      <c r="AX240" s="53"/>
      <c r="AY240" s="53"/>
      <c r="AZ240" s="53"/>
    </row>
    <row r="241" spans="5:52" s="60" customFormat="1" ht="13.2" x14ac:dyDescent="0.2">
      <c r="H241" s="59"/>
      <c r="I241" s="104"/>
      <c r="J241" s="104"/>
      <c r="K241" s="59"/>
      <c r="L241" s="59"/>
      <c r="M241" s="108"/>
      <c r="N241" s="109"/>
      <c r="O241" s="110"/>
      <c r="P241" s="110"/>
      <c r="Q241" s="110"/>
      <c r="R241" s="479"/>
      <c r="S241" s="53"/>
      <c r="T241" s="53"/>
      <c r="U241" s="53"/>
      <c r="V241" s="53"/>
      <c r="W241" s="53"/>
      <c r="X241" s="53"/>
      <c r="Y241" s="53"/>
      <c r="Z241" s="53"/>
      <c r="AA241" s="53"/>
      <c r="AB241" s="53"/>
      <c r="AC241" s="53"/>
      <c r="AD241" s="53"/>
      <c r="AE241" s="53"/>
      <c r="AF241" s="53"/>
      <c r="AG241" s="53"/>
      <c r="AH241" s="53"/>
      <c r="AI241" s="53"/>
      <c r="AJ241" s="53"/>
      <c r="AK241" s="53"/>
      <c r="AL241" s="53"/>
      <c r="AM241" s="53"/>
      <c r="AN241" s="53"/>
      <c r="AO241" s="53"/>
      <c r="AP241" s="53"/>
      <c r="AQ241" s="53"/>
      <c r="AR241" s="53"/>
      <c r="AS241" s="53"/>
      <c r="AT241" s="53"/>
      <c r="AU241" s="53"/>
      <c r="AV241" s="53"/>
      <c r="AW241" s="53"/>
      <c r="AX241" s="53"/>
      <c r="AY241" s="53"/>
      <c r="AZ241" s="53"/>
    </row>
    <row r="242" spans="5:52" s="60" customFormat="1" ht="13.2" x14ac:dyDescent="0.2">
      <c r="H242" s="59"/>
      <c r="I242" s="104"/>
      <c r="J242" s="104"/>
      <c r="K242" s="59"/>
      <c r="L242" s="59"/>
      <c r="M242" s="108"/>
      <c r="N242" s="109"/>
      <c r="O242" s="110"/>
      <c r="P242" s="110"/>
      <c r="Q242" s="110"/>
      <c r="R242" s="479"/>
      <c r="S242" s="53"/>
      <c r="T242" s="53"/>
      <c r="U242" s="53"/>
      <c r="V242" s="53"/>
      <c r="W242" s="53"/>
      <c r="X242" s="53"/>
      <c r="Y242" s="53"/>
      <c r="Z242" s="53"/>
      <c r="AA242" s="53"/>
      <c r="AB242" s="53"/>
      <c r="AC242" s="53"/>
      <c r="AD242" s="53"/>
      <c r="AE242" s="53"/>
      <c r="AF242" s="53"/>
      <c r="AG242" s="53"/>
      <c r="AH242" s="53"/>
      <c r="AI242" s="53"/>
      <c r="AJ242" s="53"/>
      <c r="AK242" s="53"/>
      <c r="AL242" s="53"/>
      <c r="AM242" s="53"/>
      <c r="AN242" s="53"/>
      <c r="AO242" s="53"/>
      <c r="AP242" s="53"/>
      <c r="AQ242" s="53"/>
      <c r="AR242" s="53"/>
      <c r="AS242" s="53"/>
      <c r="AT242" s="53"/>
      <c r="AU242" s="53"/>
      <c r="AV242" s="53"/>
      <c r="AW242" s="53"/>
      <c r="AX242" s="53"/>
      <c r="AY242" s="53"/>
      <c r="AZ242" s="53"/>
    </row>
    <row r="243" spans="5:52" s="60" customFormat="1" ht="13.2" x14ac:dyDescent="0.2">
      <c r="H243" s="59"/>
      <c r="I243" s="104"/>
      <c r="J243" s="104"/>
      <c r="K243" s="59"/>
      <c r="L243" s="59"/>
      <c r="M243" s="108"/>
      <c r="N243" s="109"/>
      <c r="O243" s="110"/>
      <c r="P243" s="110"/>
      <c r="Q243" s="110"/>
      <c r="R243" s="479"/>
      <c r="S243" s="53"/>
      <c r="T243" s="53"/>
      <c r="U243" s="53"/>
      <c r="V243" s="53"/>
      <c r="W243" s="53"/>
      <c r="X243" s="53"/>
      <c r="Y243" s="53"/>
      <c r="Z243" s="53"/>
      <c r="AA243" s="53"/>
      <c r="AB243" s="53"/>
      <c r="AC243" s="53"/>
      <c r="AD243" s="53"/>
      <c r="AE243" s="53"/>
      <c r="AF243" s="53"/>
      <c r="AG243" s="53"/>
      <c r="AH243" s="53"/>
      <c r="AI243" s="53"/>
      <c r="AJ243" s="53"/>
      <c r="AK243" s="53"/>
      <c r="AL243" s="53"/>
      <c r="AM243" s="53"/>
      <c r="AN243" s="53"/>
      <c r="AO243" s="53"/>
      <c r="AP243" s="53"/>
      <c r="AQ243" s="53"/>
      <c r="AR243" s="53"/>
      <c r="AS243" s="53"/>
      <c r="AT243" s="53"/>
      <c r="AU243" s="53"/>
      <c r="AV243" s="53"/>
      <c r="AW243" s="53"/>
      <c r="AX243" s="53"/>
      <c r="AY243" s="53"/>
      <c r="AZ243" s="53"/>
    </row>
    <row r="244" spans="5:52" s="60" customFormat="1" ht="13.2" x14ac:dyDescent="0.2">
      <c r="H244" s="59"/>
      <c r="I244" s="104"/>
      <c r="J244" s="104"/>
      <c r="K244" s="59"/>
      <c r="L244" s="59"/>
      <c r="M244" s="108"/>
      <c r="N244" s="109"/>
      <c r="O244" s="110"/>
      <c r="P244" s="110"/>
      <c r="Q244" s="110"/>
      <c r="R244" s="479"/>
      <c r="S244" s="53"/>
      <c r="T244" s="53"/>
      <c r="U244" s="53"/>
      <c r="V244" s="53"/>
      <c r="W244" s="53"/>
      <c r="X244" s="53"/>
      <c r="Y244" s="53"/>
      <c r="Z244" s="53"/>
      <c r="AA244" s="53"/>
      <c r="AB244" s="53"/>
      <c r="AC244" s="53"/>
      <c r="AD244" s="53"/>
      <c r="AE244" s="53"/>
      <c r="AF244" s="53"/>
      <c r="AG244" s="53"/>
      <c r="AH244" s="53"/>
      <c r="AI244" s="53"/>
      <c r="AJ244" s="53"/>
      <c r="AK244" s="53"/>
      <c r="AL244" s="53"/>
      <c r="AM244" s="53"/>
      <c r="AN244" s="53"/>
      <c r="AO244" s="53"/>
      <c r="AP244" s="53"/>
      <c r="AQ244" s="53"/>
      <c r="AR244" s="53"/>
      <c r="AS244" s="53"/>
      <c r="AT244" s="53"/>
      <c r="AU244" s="53"/>
      <c r="AV244" s="53"/>
      <c r="AW244" s="53"/>
      <c r="AX244" s="53"/>
      <c r="AY244" s="53"/>
      <c r="AZ244" s="53"/>
    </row>
    <row r="245" spans="5:52" s="60" customFormat="1" ht="13.2" x14ac:dyDescent="0.2">
      <c r="H245" s="59"/>
      <c r="I245" s="104"/>
      <c r="J245" s="104"/>
      <c r="K245" s="59"/>
      <c r="L245" s="59"/>
      <c r="M245" s="108"/>
      <c r="N245" s="109"/>
      <c r="O245" s="110"/>
      <c r="P245" s="110"/>
      <c r="Q245" s="110"/>
      <c r="R245" s="479"/>
      <c r="S245" s="53"/>
      <c r="T245" s="53"/>
      <c r="U245" s="53"/>
      <c r="V245" s="53"/>
      <c r="W245" s="53"/>
      <c r="X245" s="53"/>
      <c r="Y245" s="53"/>
      <c r="Z245" s="53"/>
      <c r="AA245" s="53"/>
      <c r="AB245" s="53"/>
      <c r="AC245" s="53"/>
      <c r="AD245" s="53"/>
      <c r="AE245" s="53"/>
      <c r="AF245" s="53"/>
      <c r="AG245" s="53"/>
      <c r="AH245" s="53"/>
      <c r="AI245" s="53"/>
      <c r="AJ245" s="53"/>
      <c r="AK245" s="53"/>
      <c r="AL245" s="53"/>
      <c r="AM245" s="53"/>
      <c r="AN245" s="53"/>
      <c r="AO245" s="53"/>
      <c r="AP245" s="53"/>
      <c r="AQ245" s="53"/>
      <c r="AR245" s="53"/>
      <c r="AS245" s="53"/>
      <c r="AT245" s="53"/>
      <c r="AU245" s="53"/>
      <c r="AV245" s="53"/>
      <c r="AW245" s="53"/>
      <c r="AX245" s="53"/>
      <c r="AY245" s="53"/>
      <c r="AZ245" s="53"/>
    </row>
    <row r="246" spans="5:52" s="60" customFormat="1" ht="13.2" x14ac:dyDescent="0.2">
      <c r="H246" s="59"/>
      <c r="I246" s="104"/>
      <c r="J246" s="104"/>
      <c r="K246" s="59"/>
      <c r="L246" s="59"/>
      <c r="M246" s="108"/>
      <c r="N246" s="109"/>
      <c r="O246" s="110"/>
      <c r="P246" s="110"/>
      <c r="Q246" s="110"/>
      <c r="R246" s="479"/>
      <c r="S246" s="53"/>
      <c r="T246" s="53"/>
      <c r="U246" s="53"/>
      <c r="V246" s="53"/>
      <c r="W246" s="53"/>
      <c r="X246" s="53"/>
      <c r="Y246" s="53"/>
      <c r="Z246" s="53"/>
      <c r="AA246" s="53"/>
      <c r="AB246" s="53"/>
      <c r="AC246" s="53"/>
      <c r="AD246" s="53"/>
      <c r="AE246" s="53"/>
      <c r="AF246" s="53"/>
      <c r="AG246" s="53"/>
      <c r="AH246" s="53"/>
      <c r="AI246" s="53"/>
      <c r="AJ246" s="53"/>
      <c r="AK246" s="53"/>
      <c r="AL246" s="53"/>
      <c r="AM246" s="53"/>
      <c r="AN246" s="53"/>
      <c r="AO246" s="53"/>
      <c r="AP246" s="53"/>
      <c r="AQ246" s="53"/>
      <c r="AR246" s="53"/>
      <c r="AS246" s="53"/>
      <c r="AT246" s="53"/>
      <c r="AU246" s="53"/>
      <c r="AV246" s="53"/>
      <c r="AW246" s="53"/>
      <c r="AX246" s="53"/>
      <c r="AY246" s="53"/>
      <c r="AZ246" s="53"/>
    </row>
    <row r="247" spans="5:52" s="60" customFormat="1" ht="13.2" x14ac:dyDescent="0.2">
      <c r="H247" s="59"/>
      <c r="I247" s="104"/>
      <c r="J247" s="104"/>
      <c r="K247" s="59"/>
      <c r="L247" s="59"/>
      <c r="M247" s="108"/>
      <c r="N247" s="109"/>
      <c r="O247" s="110"/>
      <c r="P247" s="110"/>
      <c r="Q247" s="110"/>
      <c r="R247" s="479"/>
      <c r="S247" s="53"/>
      <c r="T247" s="53"/>
      <c r="U247" s="53"/>
      <c r="V247" s="53"/>
      <c r="W247" s="53"/>
      <c r="X247" s="53"/>
      <c r="Y247" s="53"/>
      <c r="Z247" s="53"/>
      <c r="AA247" s="53"/>
      <c r="AB247" s="53"/>
      <c r="AC247" s="53"/>
      <c r="AD247" s="53"/>
      <c r="AE247" s="53"/>
      <c r="AF247" s="53"/>
      <c r="AG247" s="53"/>
      <c r="AH247" s="53"/>
      <c r="AI247" s="53"/>
      <c r="AJ247" s="53"/>
      <c r="AK247" s="53"/>
      <c r="AL247" s="53"/>
      <c r="AM247" s="53"/>
      <c r="AN247" s="53"/>
      <c r="AO247" s="53"/>
      <c r="AP247" s="53"/>
      <c r="AQ247" s="53"/>
      <c r="AR247" s="53"/>
      <c r="AS247" s="53"/>
      <c r="AT247" s="53"/>
      <c r="AU247" s="53"/>
      <c r="AV247" s="53"/>
      <c r="AW247" s="53"/>
      <c r="AX247" s="53"/>
      <c r="AY247" s="53"/>
      <c r="AZ247" s="53"/>
    </row>
    <row r="248" spans="5:52" ht="13.2" x14ac:dyDescent="0.2">
      <c r="E248" s="60"/>
      <c r="F248" s="60"/>
      <c r="R248" s="479"/>
    </row>
    <row r="249" spans="5:52" ht="13.2" x14ac:dyDescent="0.2">
      <c r="E249" s="60"/>
      <c r="F249" s="60"/>
      <c r="R249" s="479"/>
    </row>
    <row r="250" spans="5:52" ht="13.2" x14ac:dyDescent="0.2">
      <c r="R250" s="479"/>
    </row>
    <row r="251" spans="5:52" ht="13.2" x14ac:dyDescent="0.2">
      <c r="R251" s="479"/>
    </row>
    <row r="252" spans="5:52" ht="13.2" x14ac:dyDescent="0.2">
      <c r="R252" s="479"/>
    </row>
  </sheetData>
  <sheetProtection selectLockedCells="1"/>
  <autoFilter ref="A7:P134" xr:uid="{00000000-0009-0000-0000-00001C000000}"/>
  <mergeCells count="2">
    <mergeCell ref="A1:P1"/>
    <mergeCell ref="S5:AZ5"/>
  </mergeCells>
  <phoneticPr fontId="52" type="noConversion"/>
  <conditionalFormatting sqref="S7:AW7">
    <cfRule type="cellIs" dxfId="5" priority="2" stopIfTrue="1" operator="equal">
      <formula>"Samstag"</formula>
    </cfRule>
    <cfRule type="cellIs" dxfId="4" priority="3" stopIfTrue="1" operator="equal">
      <formula>"Sonntag"</formula>
    </cfRule>
  </conditionalFormatting>
  <conditionalFormatting sqref="S8:AW134">
    <cfRule type="cellIs" dxfId="3"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90" fitToHeight="0" orientation="landscape" r:id="rId1"/>
  <headerFooter alignWithMargins="0">
    <oddHeader>&amp;CAusschreibung Reinigung Gemeinde Oberhaching 2026</oddHeader>
    <oddFooter>&amp;CSeite &amp;P von &amp;N Seiten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763FB-2393-4BC1-85C6-3F31E443F11A}">
  <sheetPr>
    <tabColor theme="7" tint="0.59999389629810485"/>
    <pageSetUpPr fitToPage="1"/>
  </sheetPr>
  <dimension ref="A1:R254"/>
  <sheetViews>
    <sheetView topLeftCell="B1" zoomScale="80" zoomScaleNormal="80" zoomScaleSheetLayoutView="70" zoomScalePageLayoutView="60" workbookViewId="0">
      <selection activeCell="G2" sqref="G2"/>
    </sheetView>
  </sheetViews>
  <sheetFormatPr baseColWidth="10" defaultColWidth="11.44140625" defaultRowHeight="12.6" x14ac:dyDescent="0.2"/>
  <cols>
    <col min="1" max="1" width="11.44140625" style="53"/>
    <col min="2" max="2" width="11.33203125" style="60" customWidth="1"/>
    <col min="3" max="3" width="9.33203125" style="60" customWidth="1"/>
    <col min="4" max="4" width="29.44140625" style="60" customWidth="1"/>
    <col min="5" max="5" width="19.33203125" style="53" customWidth="1"/>
    <col min="6" max="6" width="13.77734375" style="53" customWidth="1"/>
    <col min="7" max="7" width="14" style="53" customWidth="1"/>
    <col min="8" max="8" width="14.88671875" style="60" customWidth="1"/>
    <col min="9" max="9" width="10.44140625" style="59" customWidth="1"/>
    <col min="10" max="10" width="12.5546875" style="104" customWidth="1"/>
    <col min="11" max="11" width="18.109375" style="104" customWidth="1"/>
    <col min="12" max="13" width="14.77734375" style="59" customWidth="1"/>
    <col min="14" max="14" width="15.6640625" style="108" customWidth="1"/>
    <col min="15" max="15" width="11.88671875" style="109" customWidth="1"/>
    <col min="16" max="16" width="16.109375" style="110" customWidth="1"/>
    <col min="17" max="17" width="19.109375" style="110" customWidth="1"/>
    <col min="18" max="16384" width="11.44140625" style="53"/>
  </cols>
  <sheetData>
    <row r="1" spans="1:18" ht="30" customHeight="1" x14ac:dyDescent="0.2">
      <c r="A1" s="632" t="s">
        <v>611</v>
      </c>
      <c r="B1" s="632"/>
      <c r="C1" s="632"/>
      <c r="D1" s="632"/>
      <c r="E1" s="632"/>
      <c r="F1" s="632"/>
      <c r="G1" s="632"/>
      <c r="H1" s="632"/>
      <c r="I1" s="632"/>
      <c r="J1" s="632"/>
      <c r="K1" s="632"/>
      <c r="L1" s="632"/>
      <c r="M1" s="632"/>
      <c r="N1" s="632"/>
      <c r="O1" s="632"/>
      <c r="P1" s="632"/>
      <c r="Q1" s="632"/>
      <c r="R1" s="52"/>
    </row>
    <row r="2" spans="1:18" s="54" customFormat="1" ht="33.6" customHeight="1" x14ac:dyDescent="0.3">
      <c r="A2" s="84" t="s">
        <v>2</v>
      </c>
      <c r="B2" s="85" t="str">
        <f>Basisdaten!B5</f>
        <v>Gemeinde Oberhaching</v>
      </c>
      <c r="C2" s="85"/>
      <c r="D2" s="87"/>
      <c r="I2" s="88" t="s">
        <v>3</v>
      </c>
      <c r="J2" s="634">
        <f>Basisdaten!E5</f>
        <v>0</v>
      </c>
      <c r="K2" s="634"/>
      <c r="L2" s="634"/>
      <c r="M2" s="634"/>
      <c r="N2" s="634"/>
      <c r="O2" s="634"/>
      <c r="P2" s="88" t="s">
        <v>1</v>
      </c>
      <c r="Q2" s="330">
        <f>Basisdaten!E3</f>
        <v>0</v>
      </c>
    </row>
    <row r="3" spans="1:18" s="54" customFormat="1" ht="27" customHeight="1" x14ac:dyDescent="0.3">
      <c r="A3" s="87" t="s">
        <v>4</v>
      </c>
      <c r="B3" s="85" t="s">
        <v>607</v>
      </c>
      <c r="C3" s="85"/>
      <c r="E3" s="524"/>
      <c r="F3" s="86"/>
      <c r="G3" s="86"/>
      <c r="N3" s="413" t="s">
        <v>350</v>
      </c>
      <c r="O3" s="414">
        <f>'SVS GR'!F77</f>
        <v>0</v>
      </c>
      <c r="P3" s="94"/>
      <c r="Q3" s="95"/>
    </row>
    <row r="4" spans="1:18" s="54" customFormat="1" ht="15" customHeight="1" x14ac:dyDescent="0.3">
      <c r="E4" s="524"/>
      <c r="N4" s="92"/>
      <c r="O4" s="93"/>
      <c r="P4" s="94"/>
      <c r="Q4" s="95"/>
    </row>
    <row r="5" spans="1:18" s="148" customFormat="1" ht="29.25" customHeight="1" x14ac:dyDescent="0.3">
      <c r="A5" s="238"/>
      <c r="B5" s="238"/>
      <c r="C5" s="238"/>
      <c r="D5" s="238"/>
      <c r="E5" s="238"/>
      <c r="F5" s="235"/>
      <c r="G5" s="235" t="s">
        <v>771</v>
      </c>
      <c r="H5" s="149">
        <f>SUBTOTAL(9,H8:H134)</f>
        <v>5624.6499999999987</v>
      </c>
      <c r="I5" s="150"/>
      <c r="J5" s="150"/>
      <c r="K5" s="149">
        <f>SUBTOTAL(9,K8:K134)</f>
        <v>2834.2749999999996</v>
      </c>
      <c r="L5" s="151">
        <f>IF(ISERROR(K5/N5),0,(K5/N5))</f>
        <v>0</v>
      </c>
      <c r="M5" s="233">
        <f>SUBTOTAL(9,M8:M134)</f>
        <v>0</v>
      </c>
      <c r="N5" s="233">
        <f>SUBTOTAL(9,N8:N134)</f>
        <v>0</v>
      </c>
      <c r="O5" s="238"/>
      <c r="P5" s="152">
        <f>SUBTOTAL(9,P8:P134)</f>
        <v>0</v>
      </c>
      <c r="Q5" s="152">
        <f>SUBTOTAL(9,Q8:Q134)</f>
        <v>0</v>
      </c>
    </row>
    <row r="6" spans="1:18" s="148" customFormat="1" ht="26.25" customHeight="1" x14ac:dyDescent="0.3">
      <c r="A6" s="303"/>
      <c r="B6" s="303"/>
      <c r="C6" s="303"/>
      <c r="D6" s="303"/>
      <c r="E6" s="303"/>
      <c r="F6" s="237"/>
      <c r="G6" s="237" t="s">
        <v>243</v>
      </c>
      <c r="H6" s="153">
        <f>SUM(H$8:H$134)</f>
        <v>5624.6499999999987</v>
      </c>
      <c r="I6" s="156"/>
      <c r="J6" s="156"/>
      <c r="K6" s="153">
        <f>SUM(K$8:K$134)</f>
        <v>2834.2749999999996</v>
      </c>
      <c r="L6" s="154">
        <f>IF(ISERROR(K6/N6),0,(K6/N6))</f>
        <v>0</v>
      </c>
      <c r="M6" s="234">
        <f>SUM(M$8:M$134)</f>
        <v>0</v>
      </c>
      <c r="N6" s="234">
        <f>SUM(N$8:N$134)</f>
        <v>0</v>
      </c>
      <c r="O6" s="303"/>
      <c r="P6" s="155">
        <f>SUM(P$8:P$134)</f>
        <v>0</v>
      </c>
      <c r="Q6" s="155">
        <f>SUM(Q$8:Q$134)</f>
        <v>0</v>
      </c>
    </row>
    <row r="7" spans="1:18" s="57" customFormat="1" ht="41.25" customHeight="1" x14ac:dyDescent="0.3">
      <c r="A7" s="55" t="s">
        <v>262</v>
      </c>
      <c r="B7" s="55" t="s">
        <v>248</v>
      </c>
      <c r="C7" s="55" t="s">
        <v>101</v>
      </c>
      <c r="D7" s="55" t="s">
        <v>103</v>
      </c>
      <c r="E7" s="55" t="s">
        <v>162</v>
      </c>
      <c r="F7" s="55" t="s">
        <v>613</v>
      </c>
      <c r="G7" s="55" t="s">
        <v>614</v>
      </c>
      <c r="H7" s="56" t="s">
        <v>100</v>
      </c>
      <c r="I7" s="56" t="s">
        <v>59</v>
      </c>
      <c r="J7" s="56" t="s">
        <v>75</v>
      </c>
      <c r="K7" s="56" t="s">
        <v>76</v>
      </c>
      <c r="L7" s="97" t="s">
        <v>77</v>
      </c>
      <c r="M7" s="98" t="s">
        <v>629</v>
      </c>
      <c r="N7" s="98" t="s">
        <v>78</v>
      </c>
      <c r="O7" s="99" t="s">
        <v>79</v>
      </c>
      <c r="P7" s="99" t="s">
        <v>80</v>
      </c>
      <c r="Q7" s="99" t="s">
        <v>81</v>
      </c>
    </row>
    <row r="8" spans="1:18" s="58" customFormat="1" ht="24.9" customHeight="1" x14ac:dyDescent="0.25">
      <c r="A8" s="304" t="str">
        <f>'Kalk UHR MWS'!A8</f>
        <v>HG</v>
      </c>
      <c r="B8" s="304" t="str">
        <f>'Kalk UHR MWS'!B8</f>
        <v>KG</v>
      </c>
      <c r="C8" s="304" t="str">
        <f>IF('Kalk UHR MWS'!C8="","",'Kalk UHR MWS'!C8)</f>
        <v>U11</v>
      </c>
      <c r="D8" s="304" t="str">
        <f>'Kalk UHR MWS'!D8</f>
        <v>Lager</v>
      </c>
      <c r="E8" s="304" t="str">
        <f>'Kalk UHR MWS'!E8</f>
        <v>PVC</v>
      </c>
      <c r="F8" s="230" t="str">
        <f>'Kalk UHR MWS'!F8</f>
        <v>L1-J1</v>
      </c>
      <c r="G8" s="230" t="str">
        <f t="shared" ref="G8" si="0">CONCATENATE((LEFT(F8,2)),"-",I8)</f>
        <v>L1-kR</v>
      </c>
      <c r="H8" s="130">
        <f>'Kalk UHR MWS'!G8</f>
        <v>45.4</v>
      </c>
      <c r="I8" s="100" t="s">
        <v>68</v>
      </c>
      <c r="J8" s="331">
        <f>VLOOKUP(I8,Turnus!$D$9:$E$26,2,FALSE)</f>
        <v>0</v>
      </c>
      <c r="K8" s="130">
        <f t="shared" ref="K8:K134" si="1">+H8*J8</f>
        <v>0</v>
      </c>
      <c r="L8" s="131">
        <f>VLOOKUP($G8,'Leistungswerte GR Schulen'!$C$6:$F$50,4,FALSE)</f>
        <v>0</v>
      </c>
      <c r="M8" s="132">
        <f>IF(ISERROR(H8/L8),0,H8/L8)</f>
        <v>0</v>
      </c>
      <c r="N8" s="132">
        <f t="shared" ref="N8:N134" si="2">IF(ISERROR(K8/L8),0,K8/L8)</f>
        <v>0</v>
      </c>
      <c r="O8" s="544">
        <f>O$3</f>
        <v>0</v>
      </c>
      <c r="P8" s="133">
        <f t="shared" ref="P8:P134" si="3">IF(ISERROR(H8/L8*O8),0,H8/L8*O8)</f>
        <v>0</v>
      </c>
      <c r="Q8" s="134">
        <f t="shared" ref="Q8:Q134" si="4">+N8*O8</f>
        <v>0</v>
      </c>
    </row>
    <row r="9" spans="1:18" s="58" customFormat="1" ht="24.9" customHeight="1" x14ac:dyDescent="0.25">
      <c r="A9" s="304" t="str">
        <f>'Kalk UHR MWS'!A9</f>
        <v>HG</v>
      </c>
      <c r="B9" s="304" t="str">
        <f>'Kalk UHR MWS'!B9</f>
        <v>KG</v>
      </c>
      <c r="C9" s="304" t="str">
        <f>IF('Kalk UHR MWS'!C9="","",'Kalk UHR MWS'!C9)</f>
        <v>U3</v>
      </c>
      <c r="D9" s="304" t="str">
        <f>'Kalk UHR MWS'!D9</f>
        <v>Archiv</v>
      </c>
      <c r="E9" s="304" t="str">
        <f>'Kalk UHR MWS'!E9</f>
        <v>PVC</v>
      </c>
      <c r="F9" s="230" t="str">
        <f>'Kalk UHR MWS'!F9</f>
        <v>L2-J1</v>
      </c>
      <c r="G9" s="230" t="str">
        <f t="shared" ref="G9:G72" si="5">CONCATENATE((LEFT(F9,2)),"-",I9)</f>
        <v>L2-kR</v>
      </c>
      <c r="H9" s="130">
        <f>'Kalk UHR MWS'!G9</f>
        <v>118.4</v>
      </c>
      <c r="I9" s="100" t="s">
        <v>68</v>
      </c>
      <c r="J9" s="331">
        <f>VLOOKUP(I9,Turnus!$D$9:$E$26,2,FALSE)</f>
        <v>0</v>
      </c>
      <c r="K9" s="130">
        <f t="shared" si="1"/>
        <v>0</v>
      </c>
      <c r="L9" s="131">
        <f>VLOOKUP($G9,'Leistungswerte GR Schulen'!$C$6:$F$50,4,FALSE)</f>
        <v>0</v>
      </c>
      <c r="M9" s="132">
        <f t="shared" ref="M9:M72" si="6">IF(ISERROR(H9/L9),0,H9/L9)</f>
        <v>0</v>
      </c>
      <c r="N9" s="132">
        <f t="shared" si="2"/>
        <v>0</v>
      </c>
      <c r="O9" s="544">
        <f t="shared" ref="O9:O134" si="7">O$3</f>
        <v>0</v>
      </c>
      <c r="P9" s="133">
        <f t="shared" si="3"/>
        <v>0</v>
      </c>
      <c r="Q9" s="134">
        <f t="shared" si="4"/>
        <v>0</v>
      </c>
    </row>
    <row r="10" spans="1:18" s="58" customFormat="1" ht="24.9" customHeight="1" x14ac:dyDescent="0.25">
      <c r="A10" s="304" t="str">
        <f>'Kalk UHR MWS'!A10</f>
        <v>HG</v>
      </c>
      <c r="B10" s="304" t="str">
        <f>'Kalk UHR MWS'!B10</f>
        <v>KG</v>
      </c>
      <c r="C10" s="304" t="str">
        <f>IF('Kalk UHR MWS'!C10="","",'Kalk UHR MWS'!C10)</f>
        <v>U01</v>
      </c>
      <c r="D10" s="529" t="str">
        <f>'Kalk UHR MWS'!D10</f>
        <v>Schlagzeugraum</v>
      </c>
      <c r="E10" s="529" t="str">
        <f>'Kalk UHR MWS'!E10</f>
        <v>PVC</v>
      </c>
      <c r="F10" s="230" t="str">
        <f>'Kalk UHR MWS'!F10</f>
        <v>A1-W1</v>
      </c>
      <c r="G10" s="230" t="str">
        <f t="shared" si="5"/>
        <v>A1-kR</v>
      </c>
      <c r="H10" s="309">
        <f>'Kalk UHR MWS'!G10</f>
        <v>33.6</v>
      </c>
      <c r="I10" s="305" t="s">
        <v>68</v>
      </c>
      <c r="J10" s="331">
        <f>VLOOKUP(I10,Turnus!$D$9:$E$26,2,FALSE)</f>
        <v>0</v>
      </c>
      <c r="K10" s="130">
        <f t="shared" si="1"/>
        <v>0</v>
      </c>
      <c r="L10" s="131">
        <f>VLOOKUP($G10,'Leistungswerte GR Schulen'!$C$6:$F$50,4,FALSE)</f>
        <v>0</v>
      </c>
      <c r="M10" s="132">
        <f t="shared" si="6"/>
        <v>0</v>
      </c>
      <c r="N10" s="132">
        <f t="shared" si="2"/>
        <v>0</v>
      </c>
      <c r="O10" s="544">
        <f t="shared" si="7"/>
        <v>0</v>
      </c>
      <c r="P10" s="133">
        <f t="shared" si="3"/>
        <v>0</v>
      </c>
      <c r="Q10" s="134">
        <f t="shared" si="4"/>
        <v>0</v>
      </c>
    </row>
    <row r="11" spans="1:18" s="58" customFormat="1" ht="24.9" customHeight="1" x14ac:dyDescent="0.25">
      <c r="A11" s="304" t="str">
        <f>'Kalk UHR MWS'!A11</f>
        <v>HG</v>
      </c>
      <c r="B11" s="304" t="str">
        <f>'Kalk UHR MWS'!B11</f>
        <v>KG</v>
      </c>
      <c r="C11" s="304" t="str">
        <f>IF('Kalk UHR MWS'!C11="","",'Kalk UHR MWS'!C11)</f>
        <v>U03.1</v>
      </c>
      <c r="D11" s="304" t="str">
        <f>'Kalk UHR MWS'!D11</f>
        <v>Bandraum</v>
      </c>
      <c r="E11" s="304" t="str">
        <f>'Kalk UHR MWS'!E11</f>
        <v>PVC</v>
      </c>
      <c r="F11" s="230" t="str">
        <f>'Kalk UHR MWS'!F11</f>
        <v>A1-W3</v>
      </c>
      <c r="G11" s="230" t="str">
        <f t="shared" si="5"/>
        <v>A1-J0,5</v>
      </c>
      <c r="H11" s="130">
        <f>'Kalk UHR MWS'!G11</f>
        <v>51</v>
      </c>
      <c r="I11" s="100" t="s">
        <v>726</v>
      </c>
      <c r="J11" s="331">
        <f>VLOOKUP(I11,Turnus!$D$9:$E$26,2,FALSE)</f>
        <v>0.5</v>
      </c>
      <c r="K11" s="130">
        <f t="shared" si="1"/>
        <v>25.5</v>
      </c>
      <c r="L11" s="131">
        <f>VLOOKUP($G11,'Leistungswerte GR Schulen'!$C$6:$F$50,4,FALSE)</f>
        <v>0</v>
      </c>
      <c r="M11" s="132">
        <f t="shared" si="6"/>
        <v>0</v>
      </c>
      <c r="N11" s="132">
        <f t="shared" si="2"/>
        <v>0</v>
      </c>
      <c r="O11" s="544">
        <f t="shared" si="7"/>
        <v>0</v>
      </c>
      <c r="P11" s="133">
        <f t="shared" si="3"/>
        <v>0</v>
      </c>
      <c r="Q11" s="134">
        <f t="shared" si="4"/>
        <v>0</v>
      </c>
    </row>
    <row r="12" spans="1:18" s="58" customFormat="1" ht="24.9" customHeight="1" x14ac:dyDescent="0.25">
      <c r="A12" s="304" t="str">
        <f>'Kalk UHR MWS'!A12</f>
        <v>HG</v>
      </c>
      <c r="B12" s="304" t="str">
        <f>'Kalk UHR MWS'!B12</f>
        <v>KG</v>
      </c>
      <c r="C12" s="304" t="str">
        <f>IF('Kalk UHR MWS'!C12="","",'Kalk UHR MWS'!C12)</f>
        <v/>
      </c>
      <c r="D12" s="304" t="str">
        <f>'Kalk UHR MWS'!D12</f>
        <v>Flur 1</v>
      </c>
      <c r="E12" s="304" t="str">
        <f>'Kalk UHR MWS'!E12</f>
        <v>PVC</v>
      </c>
      <c r="F12" s="230" t="str">
        <f>'Kalk UHR MWS'!F12</f>
        <v>F1-W1</v>
      </c>
      <c r="G12" s="230" t="str">
        <f t="shared" si="5"/>
        <v>F1-J0,5</v>
      </c>
      <c r="H12" s="130">
        <f>'Kalk UHR MWS'!G12</f>
        <v>62.4</v>
      </c>
      <c r="I12" s="100" t="s">
        <v>726</v>
      </c>
      <c r="J12" s="331">
        <f>VLOOKUP(I12,Turnus!$D$9:$E$26,2,FALSE)</f>
        <v>0.5</v>
      </c>
      <c r="K12" s="130">
        <f t="shared" si="1"/>
        <v>31.2</v>
      </c>
      <c r="L12" s="131">
        <f>VLOOKUP($G12,'Leistungswerte GR Schulen'!$C$6:$F$50,4,FALSE)</f>
        <v>0</v>
      </c>
      <c r="M12" s="132">
        <f t="shared" si="6"/>
        <v>0</v>
      </c>
      <c r="N12" s="132">
        <f t="shared" si="2"/>
        <v>0</v>
      </c>
      <c r="O12" s="544">
        <f t="shared" si="7"/>
        <v>0</v>
      </c>
      <c r="P12" s="133">
        <f t="shared" si="3"/>
        <v>0</v>
      </c>
      <c r="Q12" s="134">
        <f t="shared" si="4"/>
        <v>0</v>
      </c>
    </row>
    <row r="13" spans="1:18" s="58" customFormat="1" ht="24.9" customHeight="1" x14ac:dyDescent="0.25">
      <c r="A13" s="304" t="str">
        <f>'Kalk UHR MWS'!A13</f>
        <v>HG</v>
      </c>
      <c r="B13" s="304" t="str">
        <f>'Kalk UHR MWS'!B13</f>
        <v>KG</v>
      </c>
      <c r="C13" s="304" t="str">
        <f>IF('Kalk UHR MWS'!C13="","",'Kalk UHR MWS'!C13)</f>
        <v/>
      </c>
      <c r="D13" s="304" t="str">
        <f>'Kalk UHR MWS'!D13</f>
        <v>Treppe zum EG</v>
      </c>
      <c r="E13" s="304" t="str">
        <f>'Kalk UHR MWS'!E13</f>
        <v>Steinzeug</v>
      </c>
      <c r="F13" s="230" t="str">
        <f>'Kalk UHR MWS'!F13</f>
        <v>F3-W1</v>
      </c>
      <c r="G13" s="230" t="str">
        <f t="shared" si="5"/>
        <v>F3-J0,5</v>
      </c>
      <c r="H13" s="130">
        <f>'Kalk UHR MWS'!G13</f>
        <v>6.5</v>
      </c>
      <c r="I13" s="100" t="s">
        <v>726</v>
      </c>
      <c r="J13" s="331">
        <f>VLOOKUP(I13,Turnus!$D$9:$E$26,2,FALSE)</f>
        <v>0.5</v>
      </c>
      <c r="K13" s="130">
        <f t="shared" si="1"/>
        <v>3.25</v>
      </c>
      <c r="L13" s="131">
        <f>VLOOKUP($G13,'Leistungswerte GR Schulen'!$C$6:$F$50,4,FALSE)</f>
        <v>0</v>
      </c>
      <c r="M13" s="132">
        <f t="shared" si="6"/>
        <v>0</v>
      </c>
      <c r="N13" s="132">
        <f t="shared" si="2"/>
        <v>0</v>
      </c>
      <c r="O13" s="544">
        <f t="shared" si="7"/>
        <v>0</v>
      </c>
      <c r="P13" s="133">
        <f t="shared" si="3"/>
        <v>0</v>
      </c>
      <c r="Q13" s="134">
        <f t="shared" si="4"/>
        <v>0</v>
      </c>
    </row>
    <row r="14" spans="1:18" s="58" customFormat="1" ht="24.9" customHeight="1" x14ac:dyDescent="0.25">
      <c r="A14" s="304" t="str">
        <f>'Kalk UHR MWS'!A14</f>
        <v>HG</v>
      </c>
      <c r="B14" s="304" t="str">
        <f>'Kalk UHR MWS'!B14</f>
        <v>KG</v>
      </c>
      <c r="C14" s="304" t="str">
        <f>IF('Kalk UHR MWS'!C14="","",'Kalk UHR MWS'!C14)</f>
        <v/>
      </c>
      <c r="D14" s="304" t="str">
        <f>'Kalk UHR MWS'!D14</f>
        <v>Flur 2</v>
      </c>
      <c r="E14" s="304" t="str">
        <f>'Kalk UHR MWS'!E14</f>
        <v>PVC</v>
      </c>
      <c r="F14" s="230" t="str">
        <f>'Kalk UHR MWS'!F14</f>
        <v>F1-W1</v>
      </c>
      <c r="G14" s="230" t="str">
        <f t="shared" si="5"/>
        <v>F1-J0,5</v>
      </c>
      <c r="H14" s="130">
        <f>'Kalk UHR MWS'!G14</f>
        <v>85.4</v>
      </c>
      <c r="I14" s="100" t="s">
        <v>726</v>
      </c>
      <c r="J14" s="331">
        <f>VLOOKUP(I14,Turnus!$D$9:$E$26,2,FALSE)</f>
        <v>0.5</v>
      </c>
      <c r="K14" s="130">
        <f t="shared" si="1"/>
        <v>42.7</v>
      </c>
      <c r="L14" s="131">
        <f>VLOOKUP($G14,'Leistungswerte GR Schulen'!$C$6:$F$50,4,FALSE)</f>
        <v>0</v>
      </c>
      <c r="M14" s="132">
        <f t="shared" si="6"/>
        <v>0</v>
      </c>
      <c r="N14" s="132">
        <f t="shared" si="2"/>
        <v>0</v>
      </c>
      <c r="O14" s="544">
        <f t="shared" si="7"/>
        <v>0</v>
      </c>
      <c r="P14" s="133">
        <f t="shared" si="3"/>
        <v>0</v>
      </c>
      <c r="Q14" s="134">
        <f t="shared" si="4"/>
        <v>0</v>
      </c>
    </row>
    <row r="15" spans="1:18" s="58" customFormat="1" ht="24.9" customHeight="1" x14ac:dyDescent="0.25">
      <c r="A15" s="304" t="str">
        <f>'Kalk UHR MWS'!A15</f>
        <v>HG</v>
      </c>
      <c r="B15" s="304" t="str">
        <f>'Kalk UHR MWS'!B15</f>
        <v>KG</v>
      </c>
      <c r="C15" s="304" t="str">
        <f>IF('Kalk UHR MWS'!C15="","",'Kalk UHR MWS'!C15)</f>
        <v/>
      </c>
      <c r="D15" s="304" t="str">
        <f>'Kalk UHR MWS'!D15</f>
        <v>Aufzug</v>
      </c>
      <c r="E15" s="304" t="str">
        <f>'Kalk UHR MWS'!E15</f>
        <v>Textil</v>
      </c>
      <c r="F15" s="230" t="str">
        <f>'Kalk UHR MWS'!F15</f>
        <v>F2-W3</v>
      </c>
      <c r="G15" s="230" t="str">
        <f t="shared" si="5"/>
        <v>F2-J0,5</v>
      </c>
      <c r="H15" s="130">
        <f>'Kalk UHR MWS'!G15</f>
        <v>1.6</v>
      </c>
      <c r="I15" s="100" t="s">
        <v>726</v>
      </c>
      <c r="J15" s="331">
        <f>VLOOKUP(I15,Turnus!$D$9:$E$26,2,FALSE)</f>
        <v>0.5</v>
      </c>
      <c r="K15" s="130">
        <f t="shared" si="1"/>
        <v>0.8</v>
      </c>
      <c r="L15" s="131">
        <f>VLOOKUP($G15,'Leistungswerte GR Schulen'!$C$6:$F$50,4,FALSE)</f>
        <v>0</v>
      </c>
      <c r="M15" s="132">
        <f t="shared" si="6"/>
        <v>0</v>
      </c>
      <c r="N15" s="132">
        <f t="shared" si="2"/>
        <v>0</v>
      </c>
      <c r="O15" s="544">
        <f t="shared" si="7"/>
        <v>0</v>
      </c>
      <c r="P15" s="133">
        <f t="shared" si="3"/>
        <v>0</v>
      </c>
      <c r="Q15" s="134">
        <f t="shared" si="4"/>
        <v>0</v>
      </c>
    </row>
    <row r="16" spans="1:18" s="58" customFormat="1" ht="24.9" customHeight="1" x14ac:dyDescent="0.25">
      <c r="A16" s="304" t="str">
        <f>'Kalk UHR MWS'!A16</f>
        <v>HG</v>
      </c>
      <c r="B16" s="304" t="str">
        <f>'Kalk UHR MWS'!B16</f>
        <v>KG</v>
      </c>
      <c r="C16" s="304" t="str">
        <f>IF('Kalk UHR MWS'!C16="","",'Kalk UHR MWS'!C16)</f>
        <v/>
      </c>
      <c r="D16" s="304" t="str">
        <f>'Kalk UHR MWS'!D16</f>
        <v>Treppenhaus zum EG</v>
      </c>
      <c r="E16" s="304" t="str">
        <f>'Kalk UHR MWS'!E16</f>
        <v>Steinzeug/Fliesen</v>
      </c>
      <c r="F16" s="230" t="str">
        <f>'Kalk UHR MWS'!F16</f>
        <v>F3-W5</v>
      </c>
      <c r="G16" s="230" t="str">
        <f t="shared" si="5"/>
        <v>F3-J0,5</v>
      </c>
      <c r="H16" s="130">
        <f>'Kalk UHR MWS'!G16</f>
        <v>12.3</v>
      </c>
      <c r="I16" s="100" t="s">
        <v>726</v>
      </c>
      <c r="J16" s="331">
        <f>VLOOKUP(I16,Turnus!$D$9:$E$26,2,FALSE)</f>
        <v>0.5</v>
      </c>
      <c r="K16" s="130">
        <f t="shared" si="1"/>
        <v>6.15</v>
      </c>
      <c r="L16" s="131">
        <f>VLOOKUP($G16,'Leistungswerte GR Schulen'!$C$6:$F$50,4,FALSE)</f>
        <v>0</v>
      </c>
      <c r="M16" s="132">
        <f t="shared" si="6"/>
        <v>0</v>
      </c>
      <c r="N16" s="132">
        <f t="shared" si="2"/>
        <v>0</v>
      </c>
      <c r="O16" s="544">
        <f t="shared" si="7"/>
        <v>0</v>
      </c>
      <c r="P16" s="133">
        <f t="shared" si="3"/>
        <v>0</v>
      </c>
      <c r="Q16" s="134">
        <f t="shared" si="4"/>
        <v>0</v>
      </c>
    </row>
    <row r="17" spans="1:18" s="58" customFormat="1" ht="24.9" customHeight="1" x14ac:dyDescent="0.25">
      <c r="A17" s="304" t="str">
        <f>'Kalk UHR MWS'!A17</f>
        <v>HG</v>
      </c>
      <c r="B17" s="304" t="str">
        <f>'Kalk UHR MWS'!B17</f>
        <v>KG</v>
      </c>
      <c r="C17" s="304" t="str">
        <f>IF('Kalk UHR MWS'!C17="","",'Kalk UHR MWS'!C17)</f>
        <v/>
      </c>
      <c r="D17" s="304" t="str">
        <f>'Kalk UHR MWS'!D17</f>
        <v>Flur 3</v>
      </c>
      <c r="E17" s="304" t="str">
        <f>'Kalk UHR MWS'!E17</f>
        <v>PVC</v>
      </c>
      <c r="F17" s="230" t="str">
        <f>'Kalk UHR MWS'!F17</f>
        <v>F1-W1</v>
      </c>
      <c r="G17" s="230" t="str">
        <f t="shared" si="5"/>
        <v>F1-J0,5</v>
      </c>
      <c r="H17" s="130">
        <f>'Kalk UHR MWS'!G17</f>
        <v>106.1</v>
      </c>
      <c r="I17" s="100" t="s">
        <v>726</v>
      </c>
      <c r="J17" s="331">
        <f>VLOOKUP(I17,Turnus!$D$9:$E$26,2,FALSE)</f>
        <v>0.5</v>
      </c>
      <c r="K17" s="130">
        <f t="shared" si="1"/>
        <v>53.05</v>
      </c>
      <c r="L17" s="131">
        <f>VLOOKUP($G17,'Leistungswerte GR Schulen'!$C$6:$F$50,4,FALSE)</f>
        <v>0</v>
      </c>
      <c r="M17" s="132">
        <f t="shared" si="6"/>
        <v>0</v>
      </c>
      <c r="N17" s="132">
        <f t="shared" si="2"/>
        <v>0</v>
      </c>
      <c r="O17" s="544">
        <f t="shared" si="7"/>
        <v>0</v>
      </c>
      <c r="P17" s="133">
        <f t="shared" si="3"/>
        <v>0</v>
      </c>
      <c r="Q17" s="134">
        <f t="shared" si="4"/>
        <v>0</v>
      </c>
      <c r="R17" s="311"/>
    </row>
    <row r="18" spans="1:18" s="58" customFormat="1" ht="24.9" customHeight="1" x14ac:dyDescent="0.25">
      <c r="A18" s="304" t="str">
        <f>'Kalk UHR MWS'!A18</f>
        <v>HG</v>
      </c>
      <c r="B18" s="304" t="str">
        <f>'Kalk UHR MWS'!B18</f>
        <v>KG</v>
      </c>
      <c r="C18" s="304" t="str">
        <f>IF('Kalk UHR MWS'!C18="","",'Kalk UHR MWS'!C18)</f>
        <v>U9</v>
      </c>
      <c r="D18" s="304" t="str">
        <f>'Kalk UHR MWS'!D18</f>
        <v>Stuhllager</v>
      </c>
      <c r="E18" s="304" t="str">
        <f>'Kalk UHR MWS'!E18</f>
        <v>Steinzeug/Fliesen</v>
      </c>
      <c r="F18" s="230" t="str">
        <f>'Kalk UHR MWS'!F18</f>
        <v>Z-kR</v>
      </c>
      <c r="G18" s="417" t="str">
        <f t="shared" si="5"/>
        <v>Z--kR</v>
      </c>
      <c r="H18" s="130">
        <f>'Kalk UHR MWS'!G18</f>
        <v>60.6</v>
      </c>
      <c r="I18" s="100" t="s">
        <v>68</v>
      </c>
      <c r="J18" s="331">
        <f>VLOOKUP(I18,Turnus!$D$9:$E$26,2,FALSE)</f>
        <v>0</v>
      </c>
      <c r="K18" s="130">
        <f t="shared" si="1"/>
        <v>0</v>
      </c>
      <c r="L18" s="131">
        <f>VLOOKUP($G18,'Leistungswerte GR Schulen'!$C$6:$F$50,4,FALSE)</f>
        <v>0</v>
      </c>
      <c r="M18" s="132">
        <f t="shared" si="6"/>
        <v>0</v>
      </c>
      <c r="N18" s="132">
        <f t="shared" si="2"/>
        <v>0</v>
      </c>
      <c r="O18" s="544">
        <f t="shared" si="7"/>
        <v>0</v>
      </c>
      <c r="P18" s="133">
        <f t="shared" si="3"/>
        <v>0</v>
      </c>
      <c r="Q18" s="134">
        <f t="shared" si="4"/>
        <v>0</v>
      </c>
    </row>
    <row r="19" spans="1:18" s="58" customFormat="1" ht="24.9" customHeight="1" x14ac:dyDescent="0.25">
      <c r="A19" s="304" t="str">
        <f>'Kalk UHR MWS'!A19</f>
        <v>HG</v>
      </c>
      <c r="B19" s="304" t="str">
        <f>'Kalk UHR MWS'!B19</f>
        <v>KG</v>
      </c>
      <c r="C19" s="304" t="str">
        <f>IF('Kalk UHR MWS'!C19="","",'Kalk UHR MWS'!C19)</f>
        <v/>
      </c>
      <c r="D19" s="304" t="str">
        <f>'Kalk UHR MWS'!D19</f>
        <v>Flur 4</v>
      </c>
      <c r="E19" s="304" t="str">
        <f>'Kalk UHR MWS'!E19</f>
        <v>Steinzeug/Fliesen</v>
      </c>
      <c r="F19" s="230" t="str">
        <f>'Kalk UHR MWS'!F19</f>
        <v>F1-W1</v>
      </c>
      <c r="G19" s="230" t="str">
        <f t="shared" si="5"/>
        <v>F1-J0,5</v>
      </c>
      <c r="H19" s="130">
        <f>'Kalk UHR MWS'!G19</f>
        <v>48</v>
      </c>
      <c r="I19" s="100" t="s">
        <v>726</v>
      </c>
      <c r="J19" s="331">
        <f>VLOOKUP(I19,Turnus!$D$9:$E$26,2,FALSE)</f>
        <v>0.5</v>
      </c>
      <c r="K19" s="130">
        <f t="shared" si="1"/>
        <v>24</v>
      </c>
      <c r="L19" s="131">
        <f>VLOOKUP($G19,'Leistungswerte GR Schulen'!$C$6:$F$50,4,FALSE)</f>
        <v>0</v>
      </c>
      <c r="M19" s="132">
        <f t="shared" si="6"/>
        <v>0</v>
      </c>
      <c r="N19" s="132">
        <f t="shared" si="2"/>
        <v>0</v>
      </c>
      <c r="O19" s="544">
        <f t="shared" si="7"/>
        <v>0</v>
      </c>
      <c r="P19" s="133">
        <f t="shared" si="3"/>
        <v>0</v>
      </c>
      <c r="Q19" s="134">
        <f t="shared" si="4"/>
        <v>0</v>
      </c>
    </row>
    <row r="20" spans="1:18" s="58" customFormat="1" ht="24.9" customHeight="1" x14ac:dyDescent="0.25">
      <c r="A20" s="304" t="str">
        <f>'Kalk UHR MWS'!A20</f>
        <v>HG</v>
      </c>
      <c r="B20" s="304" t="str">
        <f>'Kalk UHR MWS'!B20</f>
        <v>KG</v>
      </c>
      <c r="C20" s="304" t="str">
        <f>IF('Kalk UHR MWS'!C20="","",'Kalk UHR MWS'!C20)</f>
        <v/>
      </c>
      <c r="D20" s="304" t="str">
        <f>'Kalk UHR MWS'!D20</f>
        <v>Flur vor Lager</v>
      </c>
      <c r="E20" s="304" t="str">
        <f>'Kalk UHR MWS'!E20</f>
        <v>Steinzeug/Fliesen</v>
      </c>
      <c r="F20" s="230" t="str">
        <f>'Kalk UHR MWS'!F20</f>
        <v>F1-W1</v>
      </c>
      <c r="G20" s="230" t="str">
        <f t="shared" si="5"/>
        <v>F1-J0,5</v>
      </c>
      <c r="H20" s="130">
        <f>'Kalk UHR MWS'!G20</f>
        <v>7</v>
      </c>
      <c r="I20" s="100" t="s">
        <v>726</v>
      </c>
      <c r="J20" s="331">
        <f>VLOOKUP(I20,Turnus!$D$9:$E$26,2,FALSE)</f>
        <v>0.5</v>
      </c>
      <c r="K20" s="130">
        <f t="shared" si="1"/>
        <v>3.5</v>
      </c>
      <c r="L20" s="131">
        <f>VLOOKUP($G20,'Leistungswerte GR Schulen'!$C$6:$F$50,4,FALSE)</f>
        <v>0</v>
      </c>
      <c r="M20" s="132">
        <f t="shared" si="6"/>
        <v>0</v>
      </c>
      <c r="N20" s="132">
        <f t="shared" si="2"/>
        <v>0</v>
      </c>
      <c r="O20" s="544">
        <f t="shared" si="7"/>
        <v>0</v>
      </c>
      <c r="P20" s="133">
        <f t="shared" si="3"/>
        <v>0</v>
      </c>
      <c r="Q20" s="134">
        <f t="shared" si="4"/>
        <v>0</v>
      </c>
    </row>
    <row r="21" spans="1:18" s="58" customFormat="1" ht="24.9" customHeight="1" x14ac:dyDescent="0.25">
      <c r="A21" s="304" t="str">
        <f>'Kalk UHR MWS'!A21</f>
        <v>HG</v>
      </c>
      <c r="B21" s="304" t="str">
        <f>'Kalk UHR MWS'!B21</f>
        <v>KG</v>
      </c>
      <c r="C21" s="304" t="str">
        <f>IF('Kalk UHR MWS'!C21="","",'Kalk UHR MWS'!C21)</f>
        <v/>
      </c>
      <c r="D21" s="304" t="str">
        <f>'Kalk UHR MWS'!D21</f>
        <v>Lager</v>
      </c>
      <c r="E21" s="304" t="str">
        <f>'Kalk UHR MWS'!E21</f>
        <v>Steinzeug/Fliesen</v>
      </c>
      <c r="F21" s="230" t="str">
        <f>'Kalk UHR MWS'!F21</f>
        <v>L1-W1</v>
      </c>
      <c r="G21" s="230" t="str">
        <f t="shared" si="5"/>
        <v>L1-J0,5</v>
      </c>
      <c r="H21" s="130">
        <f>'Kalk UHR MWS'!G21</f>
        <v>16</v>
      </c>
      <c r="I21" s="100" t="s">
        <v>726</v>
      </c>
      <c r="J21" s="331">
        <f>VLOOKUP(I21,Turnus!$D$9:$E$26,2,FALSE)</f>
        <v>0.5</v>
      </c>
      <c r="K21" s="130">
        <f t="shared" si="1"/>
        <v>8</v>
      </c>
      <c r="L21" s="131">
        <f>VLOOKUP($G21,'Leistungswerte GR Schulen'!$C$6:$F$50,4,FALSE)</f>
        <v>0</v>
      </c>
      <c r="M21" s="132">
        <f t="shared" si="6"/>
        <v>0</v>
      </c>
      <c r="N21" s="132">
        <f t="shared" si="2"/>
        <v>0</v>
      </c>
      <c r="O21" s="544">
        <f t="shared" si="7"/>
        <v>0</v>
      </c>
      <c r="P21" s="133">
        <f t="shared" si="3"/>
        <v>0</v>
      </c>
      <c r="Q21" s="134">
        <f t="shared" si="4"/>
        <v>0</v>
      </c>
    </row>
    <row r="22" spans="1:18" s="58" customFormat="1" ht="24.9" customHeight="1" x14ac:dyDescent="0.25">
      <c r="A22" s="304" t="str">
        <f>'Kalk UHR MWS'!A22</f>
        <v>HG</v>
      </c>
      <c r="B22" s="304" t="str">
        <f>'Kalk UHR MWS'!B22</f>
        <v>KG</v>
      </c>
      <c r="C22" s="304" t="str">
        <f>IF('Kalk UHR MWS'!C22="","",'Kalk UHR MWS'!C22)</f>
        <v/>
      </c>
      <c r="D22" s="304" t="str">
        <f>'Kalk UHR MWS'!D22</f>
        <v>Stuhllager</v>
      </c>
      <c r="E22" s="304" t="str">
        <f>'Kalk UHR MWS'!E22</f>
        <v>Steinzeug/Fliesen</v>
      </c>
      <c r="F22" s="230" t="str">
        <f>'Kalk UHR MWS'!F22</f>
        <v>L1-kR</v>
      </c>
      <c r="G22" s="230" t="str">
        <f t="shared" si="5"/>
        <v>L1-kR</v>
      </c>
      <c r="H22" s="130">
        <f>'Kalk UHR MWS'!G22</f>
        <v>7</v>
      </c>
      <c r="I22" s="100" t="s">
        <v>68</v>
      </c>
      <c r="J22" s="331">
        <f>VLOOKUP(I22,Turnus!$D$9:$E$26,2,FALSE)</f>
        <v>0</v>
      </c>
      <c r="K22" s="130">
        <f t="shared" si="1"/>
        <v>0</v>
      </c>
      <c r="L22" s="131">
        <f>VLOOKUP($G22,'Leistungswerte GR Schulen'!$C$6:$F$50,4,FALSE)</f>
        <v>0</v>
      </c>
      <c r="M22" s="132">
        <f t="shared" si="6"/>
        <v>0</v>
      </c>
      <c r="N22" s="132">
        <f t="shared" si="2"/>
        <v>0</v>
      </c>
      <c r="O22" s="544">
        <f t="shared" si="7"/>
        <v>0</v>
      </c>
      <c r="P22" s="133">
        <f t="shared" si="3"/>
        <v>0</v>
      </c>
      <c r="Q22" s="134">
        <f t="shared" si="4"/>
        <v>0</v>
      </c>
    </row>
    <row r="23" spans="1:18" s="58" customFormat="1" ht="24.9" customHeight="1" x14ac:dyDescent="0.25">
      <c r="A23" s="304" t="str">
        <f>'Kalk UHR MWS'!A23</f>
        <v>HG</v>
      </c>
      <c r="B23" s="304" t="str">
        <f>'Kalk UHR MWS'!B23</f>
        <v>KG</v>
      </c>
      <c r="C23" s="304" t="str">
        <f>IF('Kalk UHR MWS'!C23="","",'Kalk UHR MWS'!C23)</f>
        <v/>
      </c>
      <c r="D23" s="304" t="str">
        <f>'Kalk UHR MWS'!D23</f>
        <v>Flur</v>
      </c>
      <c r="E23" s="304" t="str">
        <f>'Kalk UHR MWS'!E23</f>
        <v>Steinzeug/Fliesen</v>
      </c>
      <c r="F23" s="230" t="str">
        <f>'Kalk UHR MWS'!F23</f>
        <v>F1-W1</v>
      </c>
      <c r="G23" s="230" t="str">
        <f t="shared" si="5"/>
        <v>F1-J0,5</v>
      </c>
      <c r="H23" s="130">
        <f>'Kalk UHR MWS'!G23</f>
        <v>2.5</v>
      </c>
      <c r="I23" s="100" t="s">
        <v>726</v>
      </c>
      <c r="J23" s="331">
        <f>VLOOKUP(I23,Turnus!$D$9:$E$26,2,FALSE)</f>
        <v>0.5</v>
      </c>
      <c r="K23" s="130">
        <f t="shared" si="1"/>
        <v>1.25</v>
      </c>
      <c r="L23" s="131">
        <f>VLOOKUP($G23,'Leistungswerte GR Schulen'!$C$6:$F$50,4,FALSE)</f>
        <v>0</v>
      </c>
      <c r="M23" s="132">
        <f t="shared" si="6"/>
        <v>0</v>
      </c>
      <c r="N23" s="132">
        <f t="shared" si="2"/>
        <v>0</v>
      </c>
      <c r="O23" s="544">
        <f t="shared" si="7"/>
        <v>0</v>
      </c>
      <c r="P23" s="133">
        <f t="shared" si="3"/>
        <v>0</v>
      </c>
      <c r="Q23" s="134">
        <f t="shared" si="4"/>
        <v>0</v>
      </c>
    </row>
    <row r="24" spans="1:18" s="58" customFormat="1" ht="24.9" customHeight="1" x14ac:dyDescent="0.25">
      <c r="A24" s="304" t="str">
        <f>'Kalk UHR MWS'!A24</f>
        <v>HG</v>
      </c>
      <c r="B24" s="304" t="str">
        <f>'Kalk UHR MWS'!B24</f>
        <v>KG</v>
      </c>
      <c r="C24" s="304" t="str">
        <f>IF('Kalk UHR MWS'!C24="","",'Kalk UHR MWS'!C24)</f>
        <v/>
      </c>
      <c r="D24" s="304" t="str">
        <f>'Kalk UHR MWS'!D24</f>
        <v>Küche</v>
      </c>
      <c r="E24" s="304" t="str">
        <f>'Kalk UHR MWS'!E24</f>
        <v>Steinzeug/Fliesen</v>
      </c>
      <c r="F24" s="230" t="str">
        <f>'Kalk UHR MWS'!F24</f>
        <v>K1-Bed</v>
      </c>
      <c r="G24" s="230" t="str">
        <f t="shared" si="5"/>
        <v>K1-J1</v>
      </c>
      <c r="H24" s="130">
        <f>'Kalk UHR MWS'!G24</f>
        <v>20.399999999999999</v>
      </c>
      <c r="I24" s="100" t="s">
        <v>54</v>
      </c>
      <c r="J24" s="331">
        <f>VLOOKUP(I24,Turnus!$D$9:$E$26,2,FALSE)</f>
        <v>1</v>
      </c>
      <c r="K24" s="130">
        <f t="shared" si="1"/>
        <v>20.399999999999999</v>
      </c>
      <c r="L24" s="131">
        <f>VLOOKUP($G24,'Leistungswerte GR Schulen'!$C$6:$F$50,4,FALSE)</f>
        <v>0</v>
      </c>
      <c r="M24" s="132">
        <f t="shared" si="6"/>
        <v>0</v>
      </c>
      <c r="N24" s="132">
        <f t="shared" si="2"/>
        <v>0</v>
      </c>
      <c r="O24" s="544">
        <f t="shared" si="7"/>
        <v>0</v>
      </c>
      <c r="P24" s="133">
        <f t="shared" si="3"/>
        <v>0</v>
      </c>
      <c r="Q24" s="134">
        <f t="shared" si="4"/>
        <v>0</v>
      </c>
    </row>
    <row r="25" spans="1:18" s="58" customFormat="1" ht="24.9" customHeight="1" x14ac:dyDescent="0.25">
      <c r="A25" s="304" t="str">
        <f>'Kalk UHR MWS'!A25</f>
        <v>HG</v>
      </c>
      <c r="B25" s="304" t="str">
        <f>'Kalk UHR MWS'!B25</f>
        <v>KG</v>
      </c>
      <c r="C25" s="304" t="str">
        <f>IF('Kalk UHR MWS'!C25="","",'Kalk UHR MWS'!C25)</f>
        <v/>
      </c>
      <c r="D25" s="304" t="str">
        <f>'Kalk UHR MWS'!D25</f>
        <v>Lager für Bühnenteile</v>
      </c>
      <c r="E25" s="304" t="str">
        <f>'Kalk UHR MWS'!E25</f>
        <v>Beton/Estrich</v>
      </c>
      <c r="F25" s="230" t="str">
        <f>'Kalk UHR MWS'!F25</f>
        <v>Z-kR</v>
      </c>
      <c r="G25" s="417" t="str">
        <f t="shared" si="5"/>
        <v>Z--kR</v>
      </c>
      <c r="H25" s="130">
        <f>'Kalk UHR MWS'!G25</f>
        <v>25.6</v>
      </c>
      <c r="I25" s="100" t="s">
        <v>68</v>
      </c>
      <c r="J25" s="331">
        <f>VLOOKUP(I25,Turnus!$D$9:$E$26,2,FALSE)</f>
        <v>0</v>
      </c>
      <c r="K25" s="130">
        <f t="shared" si="1"/>
        <v>0</v>
      </c>
      <c r="L25" s="131">
        <f>VLOOKUP($G25,'Leistungswerte GR Schulen'!$C$6:$F$50,4,FALSE)</f>
        <v>0</v>
      </c>
      <c r="M25" s="132">
        <f t="shared" si="6"/>
        <v>0</v>
      </c>
      <c r="N25" s="132">
        <f t="shared" si="2"/>
        <v>0</v>
      </c>
      <c r="O25" s="544">
        <f t="shared" si="7"/>
        <v>0</v>
      </c>
      <c r="P25" s="133">
        <f t="shared" si="3"/>
        <v>0</v>
      </c>
      <c r="Q25" s="134">
        <f t="shared" si="4"/>
        <v>0</v>
      </c>
    </row>
    <row r="26" spans="1:18" s="58" customFormat="1" ht="24.9" customHeight="1" x14ac:dyDescent="0.25">
      <c r="A26" s="304" t="str">
        <f>'Kalk UHR MWS'!A26</f>
        <v>TH</v>
      </c>
      <c r="B26" s="304" t="str">
        <f>'Kalk UHR MWS'!B26</f>
        <v>KG</v>
      </c>
      <c r="C26" s="304" t="str">
        <f>IF('Kalk UHR MWS'!C26="","",'Kalk UHR MWS'!C26)</f>
        <v/>
      </c>
      <c r="D26" s="304" t="str">
        <f>'Kalk UHR MWS'!D26</f>
        <v>Sporthalle</v>
      </c>
      <c r="E26" s="304" t="str">
        <f>'Kalk UHR MWS'!E26</f>
        <v>PVC</v>
      </c>
      <c r="F26" s="230" t="str">
        <f>'Kalk UHR MWS'!F26</f>
        <v>N1-W6</v>
      </c>
      <c r="G26" s="230" t="str">
        <f t="shared" si="5"/>
        <v>N1-J0,5</v>
      </c>
      <c r="H26" s="130">
        <f>'Kalk UHR MWS'!G26</f>
        <v>807.13</v>
      </c>
      <c r="I26" s="100" t="s">
        <v>726</v>
      </c>
      <c r="J26" s="331">
        <f>VLOOKUP(I26,Turnus!$D$9:$E$26,2,FALSE)</f>
        <v>0.5</v>
      </c>
      <c r="K26" s="130">
        <f t="shared" si="1"/>
        <v>403.565</v>
      </c>
      <c r="L26" s="131">
        <f>VLOOKUP($G26,'Leistungswerte GR Schulen'!$C$6:$F$50,4,FALSE)</f>
        <v>0</v>
      </c>
      <c r="M26" s="132">
        <f t="shared" si="6"/>
        <v>0</v>
      </c>
      <c r="N26" s="132">
        <f t="shared" si="2"/>
        <v>0</v>
      </c>
      <c r="O26" s="544">
        <f t="shared" si="7"/>
        <v>0</v>
      </c>
      <c r="P26" s="133">
        <f t="shared" si="3"/>
        <v>0</v>
      </c>
      <c r="Q26" s="134">
        <f t="shared" si="4"/>
        <v>0</v>
      </c>
    </row>
    <row r="27" spans="1:18" s="58" customFormat="1" ht="24.9" customHeight="1" x14ac:dyDescent="0.25">
      <c r="A27" s="304" t="str">
        <f>'Kalk UHR MWS'!A27</f>
        <v>TH</v>
      </c>
      <c r="B27" s="304" t="str">
        <f>'Kalk UHR MWS'!B27</f>
        <v>KG</v>
      </c>
      <c r="C27" s="304" t="str">
        <f>IF('Kalk UHR MWS'!C27="","",'Kalk UHR MWS'!C27)</f>
        <v/>
      </c>
      <c r="D27" s="304" t="str">
        <f>'Kalk UHR MWS'!D27</f>
        <v>Geräte 1</v>
      </c>
      <c r="E27" s="304" t="str">
        <f>'Kalk UHR MWS'!E27</f>
        <v>PVC</v>
      </c>
      <c r="F27" s="230" t="str">
        <f>'Kalk UHR MWS'!F27</f>
        <v>L1-J4</v>
      </c>
      <c r="G27" s="230" t="str">
        <f t="shared" si="5"/>
        <v>L1-J0,5</v>
      </c>
      <c r="H27" s="130">
        <f>'Kalk UHR MWS'!G27</f>
        <v>54.1</v>
      </c>
      <c r="I27" s="100" t="s">
        <v>726</v>
      </c>
      <c r="J27" s="331">
        <f>VLOOKUP(I27,Turnus!$D$9:$E$26,2,FALSE)</f>
        <v>0.5</v>
      </c>
      <c r="K27" s="130">
        <f t="shared" si="1"/>
        <v>27.05</v>
      </c>
      <c r="L27" s="131">
        <f>VLOOKUP($G27,'Leistungswerte GR Schulen'!$C$6:$F$50,4,FALSE)</f>
        <v>0</v>
      </c>
      <c r="M27" s="132">
        <f t="shared" si="6"/>
        <v>0</v>
      </c>
      <c r="N27" s="132">
        <f t="shared" si="2"/>
        <v>0</v>
      </c>
      <c r="O27" s="544">
        <f t="shared" si="7"/>
        <v>0</v>
      </c>
      <c r="P27" s="133">
        <f t="shared" si="3"/>
        <v>0</v>
      </c>
      <c r="Q27" s="134">
        <f t="shared" si="4"/>
        <v>0</v>
      </c>
      <c r="R27" s="311"/>
    </row>
    <row r="28" spans="1:18" s="58" customFormat="1" ht="24.9" customHeight="1" x14ac:dyDescent="0.25">
      <c r="A28" s="304" t="str">
        <f>'Kalk UHR MWS'!A28</f>
        <v>TH</v>
      </c>
      <c r="B28" s="304" t="str">
        <f>'Kalk UHR MWS'!B28</f>
        <v>KG</v>
      </c>
      <c r="C28" s="304" t="str">
        <f>IF('Kalk UHR MWS'!C28="","",'Kalk UHR MWS'!C28)</f>
        <v/>
      </c>
      <c r="D28" s="304" t="str">
        <f>'Kalk UHR MWS'!D28</f>
        <v xml:space="preserve">WC </v>
      </c>
      <c r="E28" s="304" t="str">
        <f>'Kalk UHR MWS'!E28</f>
        <v>Steinzeug/Fliesen</v>
      </c>
      <c r="F28" s="230" t="str">
        <f>'Kalk UHR MWS'!F28</f>
        <v>S1-W6</v>
      </c>
      <c r="G28" s="230" t="str">
        <f t="shared" si="5"/>
        <v>S1-J1</v>
      </c>
      <c r="H28" s="130">
        <f>'Kalk UHR MWS'!G28</f>
        <v>4.8</v>
      </c>
      <c r="I28" s="100" t="s">
        <v>54</v>
      </c>
      <c r="J28" s="331">
        <f>VLOOKUP(I28,Turnus!$D$9:$E$26,2,FALSE)</f>
        <v>1</v>
      </c>
      <c r="K28" s="130">
        <f t="shared" si="1"/>
        <v>4.8</v>
      </c>
      <c r="L28" s="131">
        <f>VLOOKUP($G28,'Leistungswerte GR Schulen'!$C$6:$F$50,4,FALSE)</f>
        <v>0</v>
      </c>
      <c r="M28" s="132">
        <f t="shared" si="6"/>
        <v>0</v>
      </c>
      <c r="N28" s="132">
        <f t="shared" si="2"/>
        <v>0</v>
      </c>
      <c r="O28" s="544">
        <f t="shared" si="7"/>
        <v>0</v>
      </c>
      <c r="P28" s="133">
        <f t="shared" si="3"/>
        <v>0</v>
      </c>
      <c r="Q28" s="134">
        <f t="shared" si="4"/>
        <v>0</v>
      </c>
    </row>
    <row r="29" spans="1:18" s="58" customFormat="1" ht="24.9" customHeight="1" x14ac:dyDescent="0.25">
      <c r="A29" s="304" t="str">
        <f>'Kalk UHR MWS'!A29</f>
        <v>TH</v>
      </c>
      <c r="B29" s="304" t="str">
        <f>'Kalk UHR MWS'!B29</f>
        <v>KG</v>
      </c>
      <c r="C29" s="304" t="str">
        <f>IF('Kalk UHR MWS'!C29="","",'Kalk UHR MWS'!C29)</f>
        <v/>
      </c>
      <c r="D29" s="304" t="str">
        <f>'Kalk UHR MWS'!D29</f>
        <v>Geräte 2</v>
      </c>
      <c r="E29" s="304" t="str">
        <f>'Kalk UHR MWS'!E29</f>
        <v>PVC</v>
      </c>
      <c r="F29" s="230" t="str">
        <f>'Kalk UHR MWS'!F29</f>
        <v>L1-J4</v>
      </c>
      <c r="G29" s="230" t="str">
        <f t="shared" si="5"/>
        <v>L1-J0,5</v>
      </c>
      <c r="H29" s="130">
        <f>'Kalk UHR MWS'!G29</f>
        <v>35.6</v>
      </c>
      <c r="I29" s="100" t="s">
        <v>726</v>
      </c>
      <c r="J29" s="331">
        <f>VLOOKUP(I29,Turnus!$D$9:$E$26,2,FALSE)</f>
        <v>0.5</v>
      </c>
      <c r="K29" s="130">
        <f t="shared" si="1"/>
        <v>17.8</v>
      </c>
      <c r="L29" s="131">
        <f>VLOOKUP($G29,'Leistungswerte GR Schulen'!$C$6:$F$50,4,FALSE)</f>
        <v>0</v>
      </c>
      <c r="M29" s="132">
        <f t="shared" si="6"/>
        <v>0</v>
      </c>
      <c r="N29" s="132">
        <f t="shared" si="2"/>
        <v>0</v>
      </c>
      <c r="O29" s="544">
        <f t="shared" si="7"/>
        <v>0</v>
      </c>
      <c r="P29" s="133">
        <f t="shared" si="3"/>
        <v>0</v>
      </c>
      <c r="Q29" s="134">
        <f t="shared" si="4"/>
        <v>0</v>
      </c>
    </row>
    <row r="30" spans="1:18" s="58" customFormat="1" ht="24.9" customHeight="1" x14ac:dyDescent="0.25">
      <c r="A30" s="304" t="str">
        <f>'Kalk UHR MWS'!A30</f>
        <v>TH</v>
      </c>
      <c r="B30" s="304" t="str">
        <f>'Kalk UHR MWS'!B30</f>
        <v>KG</v>
      </c>
      <c r="C30" s="304" t="str">
        <f>IF('Kalk UHR MWS'!C30="","",'Kalk UHR MWS'!C30)</f>
        <v/>
      </c>
      <c r="D30" s="304" t="str">
        <f>'Kalk UHR MWS'!D30</f>
        <v>Geräte 3</v>
      </c>
      <c r="E30" s="304" t="str">
        <f>'Kalk UHR MWS'!E30</f>
        <v>PVC</v>
      </c>
      <c r="F30" s="230" t="str">
        <f>'Kalk UHR MWS'!F30</f>
        <v>L1-J4</v>
      </c>
      <c r="G30" s="230" t="str">
        <f t="shared" si="5"/>
        <v>L1-J0,5</v>
      </c>
      <c r="H30" s="130">
        <f>'Kalk UHR MWS'!G30</f>
        <v>75.2</v>
      </c>
      <c r="I30" s="100" t="s">
        <v>726</v>
      </c>
      <c r="J30" s="331">
        <f>VLOOKUP(I30,Turnus!$D$9:$E$26,2,FALSE)</f>
        <v>0.5</v>
      </c>
      <c r="K30" s="130">
        <f t="shared" si="1"/>
        <v>37.6</v>
      </c>
      <c r="L30" s="131">
        <f>VLOOKUP($G30,'Leistungswerte GR Schulen'!$C$6:$F$50,4,FALSE)</f>
        <v>0</v>
      </c>
      <c r="M30" s="132">
        <f t="shared" si="6"/>
        <v>0</v>
      </c>
      <c r="N30" s="132">
        <f t="shared" si="2"/>
        <v>0</v>
      </c>
      <c r="O30" s="544">
        <f t="shared" si="7"/>
        <v>0</v>
      </c>
      <c r="P30" s="133">
        <f t="shared" si="3"/>
        <v>0</v>
      </c>
      <c r="Q30" s="134">
        <f t="shared" si="4"/>
        <v>0</v>
      </c>
    </row>
    <row r="31" spans="1:18" s="58" customFormat="1" ht="24.9" customHeight="1" x14ac:dyDescent="0.25">
      <c r="A31" s="304" t="str">
        <f>'Kalk UHR MWS'!A31</f>
        <v>TH</v>
      </c>
      <c r="B31" s="304" t="str">
        <f>'Kalk UHR MWS'!B31</f>
        <v>KG</v>
      </c>
      <c r="C31" s="304" t="str">
        <f>IF('Kalk UHR MWS'!C31="","",'Kalk UHR MWS'!C31)</f>
        <v/>
      </c>
      <c r="D31" s="304" t="str">
        <f>'Kalk UHR MWS'!D31</f>
        <v>Treppenhaus zum EG</v>
      </c>
      <c r="E31" s="304" t="str">
        <f>'Kalk UHR MWS'!E31</f>
        <v>Steinzeug/Fliesen</v>
      </c>
      <c r="F31" s="230" t="str">
        <f>'Kalk UHR MWS'!F31</f>
        <v>F3-W6</v>
      </c>
      <c r="G31" s="230" t="str">
        <f t="shared" si="5"/>
        <v>F3-J0,5</v>
      </c>
      <c r="H31" s="130">
        <f>'Kalk UHR MWS'!G31</f>
        <v>21.3</v>
      </c>
      <c r="I31" s="100" t="s">
        <v>726</v>
      </c>
      <c r="J31" s="331">
        <f>VLOOKUP(I31,Turnus!$D$9:$E$26,2,FALSE)</f>
        <v>0.5</v>
      </c>
      <c r="K31" s="130">
        <f t="shared" si="1"/>
        <v>10.65</v>
      </c>
      <c r="L31" s="131">
        <f>VLOOKUP($G31,'Leistungswerte GR Schulen'!$C$6:$F$50,4,FALSE)</f>
        <v>0</v>
      </c>
      <c r="M31" s="132">
        <f t="shared" si="6"/>
        <v>0</v>
      </c>
      <c r="N31" s="132">
        <f t="shared" si="2"/>
        <v>0</v>
      </c>
      <c r="O31" s="544">
        <f t="shared" si="7"/>
        <v>0</v>
      </c>
      <c r="P31" s="133">
        <f t="shared" si="3"/>
        <v>0</v>
      </c>
      <c r="Q31" s="134">
        <f t="shared" si="4"/>
        <v>0</v>
      </c>
    </row>
    <row r="32" spans="1:18" s="58" customFormat="1" ht="24.9" customHeight="1" x14ac:dyDescent="0.25">
      <c r="A32" s="304" t="str">
        <f>'Kalk UHR MWS'!A32</f>
        <v>TH</v>
      </c>
      <c r="B32" s="304" t="str">
        <f>'Kalk UHR MWS'!B32</f>
        <v>KG</v>
      </c>
      <c r="C32" s="304" t="str">
        <f>IF('Kalk UHR MWS'!C32="","",'Kalk UHR MWS'!C32)</f>
        <v/>
      </c>
      <c r="D32" s="304" t="str">
        <f>'Kalk UHR MWS'!D32</f>
        <v>Treppenhaus zum EG</v>
      </c>
      <c r="E32" s="304" t="str">
        <f>'Kalk UHR MWS'!E32</f>
        <v>Steinzeug/Fliesen</v>
      </c>
      <c r="F32" s="230" t="str">
        <f>'Kalk UHR MWS'!F32</f>
        <v>F3-W5</v>
      </c>
      <c r="G32" s="230" t="str">
        <f t="shared" si="5"/>
        <v>F3-J0,5</v>
      </c>
      <c r="H32" s="130">
        <f>'Kalk UHR MWS'!G32</f>
        <v>21.3</v>
      </c>
      <c r="I32" s="100" t="s">
        <v>726</v>
      </c>
      <c r="J32" s="331">
        <f>VLOOKUP(I32,Turnus!$D$9:$E$26,2,FALSE)</f>
        <v>0.5</v>
      </c>
      <c r="K32" s="130">
        <f t="shared" si="1"/>
        <v>10.65</v>
      </c>
      <c r="L32" s="131">
        <f>VLOOKUP($G32,'Leistungswerte GR Schulen'!$C$6:$F$50,4,FALSE)</f>
        <v>0</v>
      </c>
      <c r="M32" s="132">
        <f t="shared" si="6"/>
        <v>0</v>
      </c>
      <c r="N32" s="132">
        <f t="shared" si="2"/>
        <v>0</v>
      </c>
      <c r="O32" s="544">
        <f t="shared" si="7"/>
        <v>0</v>
      </c>
      <c r="P32" s="133">
        <f t="shared" si="3"/>
        <v>0</v>
      </c>
      <c r="Q32" s="134">
        <f t="shared" si="4"/>
        <v>0</v>
      </c>
    </row>
    <row r="33" spans="1:18" s="58" customFormat="1" ht="24.9" customHeight="1" x14ac:dyDescent="0.25">
      <c r="A33" s="304" t="str">
        <f>'Kalk UHR MWS'!A33</f>
        <v>HG</v>
      </c>
      <c r="B33" s="304" t="str">
        <f>'Kalk UHR MWS'!B33</f>
        <v>KG</v>
      </c>
      <c r="C33" s="304" t="str">
        <f>IF('Kalk UHR MWS'!C33="","",'Kalk UHR MWS'!C33)</f>
        <v/>
      </c>
      <c r="D33" s="304" t="str">
        <f>'Kalk UHR MWS'!D33</f>
        <v xml:space="preserve">WC </v>
      </c>
      <c r="E33" s="304" t="str">
        <f>'Kalk UHR MWS'!E33</f>
        <v>Steinzeug/Fliesen</v>
      </c>
      <c r="F33" s="230" t="str">
        <f>'Kalk UHR MWS'!F33</f>
        <v>S1-W6</v>
      </c>
      <c r="G33" s="230" t="str">
        <f t="shared" si="5"/>
        <v>S1-J1</v>
      </c>
      <c r="H33" s="130">
        <f>'Kalk UHR MWS'!G33</f>
        <v>4.8</v>
      </c>
      <c r="I33" s="100" t="s">
        <v>54</v>
      </c>
      <c r="J33" s="331">
        <f>VLOOKUP(I33,Turnus!$D$9:$E$26,2,FALSE)</f>
        <v>1</v>
      </c>
      <c r="K33" s="130">
        <f t="shared" si="1"/>
        <v>4.8</v>
      </c>
      <c r="L33" s="131">
        <f>VLOOKUP($G33,'Leistungswerte GR Schulen'!$C$6:$F$50,4,FALSE)</f>
        <v>0</v>
      </c>
      <c r="M33" s="132">
        <f t="shared" si="6"/>
        <v>0</v>
      </c>
      <c r="N33" s="132">
        <f t="shared" si="2"/>
        <v>0</v>
      </c>
      <c r="O33" s="544">
        <f t="shared" si="7"/>
        <v>0</v>
      </c>
      <c r="P33" s="133">
        <f t="shared" si="3"/>
        <v>0</v>
      </c>
      <c r="Q33" s="134">
        <f t="shared" si="4"/>
        <v>0</v>
      </c>
    </row>
    <row r="34" spans="1:18" s="58" customFormat="1" ht="24.9" customHeight="1" x14ac:dyDescent="0.25">
      <c r="A34" s="304" t="str">
        <f>'Kalk UHR MWS'!A34</f>
        <v>TH</v>
      </c>
      <c r="B34" s="304" t="str">
        <f>'Kalk UHR MWS'!B34</f>
        <v>KG</v>
      </c>
      <c r="C34" s="304" t="str">
        <f>IF('Kalk UHR MWS'!C34="","",'Kalk UHR MWS'!C34)</f>
        <v/>
      </c>
      <c r="D34" s="304" t="str">
        <f>'Kalk UHR MWS'!D34</f>
        <v>Regie</v>
      </c>
      <c r="E34" s="304" t="str">
        <f>'Kalk UHR MWS'!E34</f>
        <v>PVC</v>
      </c>
      <c r="F34" s="230" t="str">
        <f>'Kalk UHR MWS'!F34</f>
        <v>L3-W1</v>
      </c>
      <c r="G34" s="230" t="str">
        <f t="shared" si="5"/>
        <v>L3-J0,5</v>
      </c>
      <c r="H34" s="130">
        <f>'Kalk UHR MWS'!G34</f>
        <v>14.7</v>
      </c>
      <c r="I34" s="100" t="s">
        <v>726</v>
      </c>
      <c r="J34" s="331">
        <f>VLOOKUP(I34,Turnus!$D$9:$E$26,2,FALSE)</f>
        <v>0.5</v>
      </c>
      <c r="K34" s="130">
        <f t="shared" si="1"/>
        <v>7.35</v>
      </c>
      <c r="L34" s="131">
        <f>VLOOKUP($G34,'Leistungswerte GR Schulen'!$C$6:$F$50,4,FALSE)</f>
        <v>0</v>
      </c>
      <c r="M34" s="132">
        <f t="shared" si="6"/>
        <v>0</v>
      </c>
      <c r="N34" s="132">
        <f t="shared" si="2"/>
        <v>0</v>
      </c>
      <c r="O34" s="544">
        <f t="shared" si="7"/>
        <v>0</v>
      </c>
      <c r="P34" s="133">
        <f t="shared" si="3"/>
        <v>0</v>
      </c>
      <c r="Q34" s="134">
        <f t="shared" si="4"/>
        <v>0</v>
      </c>
    </row>
    <row r="35" spans="1:18" s="58" customFormat="1" ht="24.9" customHeight="1" x14ac:dyDescent="0.25">
      <c r="A35" s="304" t="str">
        <f>'Kalk UHR MWS'!A35</f>
        <v>TH</v>
      </c>
      <c r="B35" s="304" t="str">
        <f>'Kalk UHR MWS'!B35</f>
        <v>KG</v>
      </c>
      <c r="C35" s="304" t="str">
        <f>IF('Kalk UHR MWS'!C35="","",'Kalk UHR MWS'!C35)</f>
        <v/>
      </c>
      <c r="D35" s="304" t="str">
        <f>'Kalk UHR MWS'!D35</f>
        <v>Lager mit Spüle</v>
      </c>
      <c r="E35" s="304" t="str">
        <f>'Kalk UHR MWS'!E35</f>
        <v>Steinzeug/Fliesen</v>
      </c>
      <c r="F35" s="230" t="str">
        <f>'Kalk UHR MWS'!F35</f>
        <v>L1-M1</v>
      </c>
      <c r="G35" s="230" t="str">
        <f t="shared" si="5"/>
        <v>L1-J0,5</v>
      </c>
      <c r="H35" s="130">
        <f>'Kalk UHR MWS'!G35</f>
        <v>3</v>
      </c>
      <c r="I35" s="100" t="s">
        <v>726</v>
      </c>
      <c r="J35" s="331">
        <f>VLOOKUP(I35,Turnus!$D$9:$E$26,2,FALSE)</f>
        <v>0.5</v>
      </c>
      <c r="K35" s="130">
        <f t="shared" si="1"/>
        <v>1.5</v>
      </c>
      <c r="L35" s="131">
        <f>VLOOKUP($G35,'Leistungswerte GR Schulen'!$C$6:$F$50,4,FALSE)</f>
        <v>0</v>
      </c>
      <c r="M35" s="132">
        <f t="shared" si="6"/>
        <v>0</v>
      </c>
      <c r="N35" s="132">
        <f t="shared" si="2"/>
        <v>0</v>
      </c>
      <c r="O35" s="544">
        <f t="shared" si="7"/>
        <v>0</v>
      </c>
      <c r="P35" s="133">
        <f t="shared" si="3"/>
        <v>0</v>
      </c>
      <c r="Q35" s="134">
        <f t="shared" si="4"/>
        <v>0</v>
      </c>
      <c r="R35" s="311"/>
    </row>
    <row r="36" spans="1:18" s="58" customFormat="1" ht="24.9" customHeight="1" x14ac:dyDescent="0.25">
      <c r="A36" s="304" t="str">
        <f>'Kalk UHR MWS'!A36</f>
        <v>HG</v>
      </c>
      <c r="B36" s="304" t="str">
        <f>'Kalk UHR MWS'!B36</f>
        <v>EG</v>
      </c>
      <c r="C36" s="304" t="str">
        <f>IF('Kalk UHR MWS'!C36="","",'Kalk UHR MWS'!C36)</f>
        <v/>
      </c>
      <c r="D36" s="304" t="str">
        <f>'Kalk UHR MWS'!D36</f>
        <v>Treppenhaus zum OG</v>
      </c>
      <c r="E36" s="304" t="str">
        <f>'Kalk UHR MWS'!E36</f>
        <v>Steinzeug/Fliesen</v>
      </c>
      <c r="F36" s="230" t="str">
        <f>'Kalk UHR MWS'!F36</f>
        <v>F3-W5</v>
      </c>
      <c r="G36" s="230" t="str">
        <f t="shared" si="5"/>
        <v>F3-J0,5</v>
      </c>
      <c r="H36" s="130">
        <f>'Kalk UHR MWS'!G36</f>
        <v>23.6</v>
      </c>
      <c r="I36" s="100" t="s">
        <v>726</v>
      </c>
      <c r="J36" s="331">
        <f>VLOOKUP(I36,Turnus!$D$9:$E$26,2,FALSE)</f>
        <v>0.5</v>
      </c>
      <c r="K36" s="130">
        <f t="shared" si="1"/>
        <v>11.8</v>
      </c>
      <c r="L36" s="131">
        <f>VLOOKUP($G36,'Leistungswerte GR Schulen'!$C$6:$F$50,4,FALSE)</f>
        <v>0</v>
      </c>
      <c r="M36" s="132">
        <f t="shared" si="6"/>
        <v>0</v>
      </c>
      <c r="N36" s="132">
        <f t="shared" si="2"/>
        <v>0</v>
      </c>
      <c r="O36" s="544">
        <f t="shared" si="7"/>
        <v>0</v>
      </c>
      <c r="P36" s="133">
        <f t="shared" si="3"/>
        <v>0</v>
      </c>
      <c r="Q36" s="134">
        <f t="shared" si="4"/>
        <v>0</v>
      </c>
    </row>
    <row r="37" spans="1:18" s="58" customFormat="1" ht="24.9" customHeight="1" x14ac:dyDescent="0.25">
      <c r="A37" s="304" t="str">
        <f>'Kalk UHR MWS'!A37</f>
        <v>HG</v>
      </c>
      <c r="B37" s="304" t="str">
        <f>'Kalk UHR MWS'!B37</f>
        <v>EG</v>
      </c>
      <c r="C37" s="304" t="str">
        <f>IF('Kalk UHR MWS'!C37="","",'Kalk UHR MWS'!C37)</f>
        <v/>
      </c>
      <c r="D37" s="304" t="str">
        <f>'Kalk UHR MWS'!D37</f>
        <v>Flur 1</v>
      </c>
      <c r="E37" s="304" t="str">
        <f>'Kalk UHR MWS'!E37</f>
        <v>Steinzeug/Fliesen</v>
      </c>
      <c r="F37" s="230" t="str">
        <f>'Kalk UHR MWS'!F37</f>
        <v>F1-W5</v>
      </c>
      <c r="G37" s="230" t="str">
        <f t="shared" si="5"/>
        <v>F1-J0,5</v>
      </c>
      <c r="H37" s="130">
        <f>'Kalk UHR MWS'!G37</f>
        <v>36.9</v>
      </c>
      <c r="I37" s="100" t="s">
        <v>726</v>
      </c>
      <c r="J37" s="331">
        <f>VLOOKUP(I37,Turnus!$D$9:$E$26,2,FALSE)</f>
        <v>0.5</v>
      </c>
      <c r="K37" s="130">
        <f t="shared" si="1"/>
        <v>18.45</v>
      </c>
      <c r="L37" s="131">
        <f>VLOOKUP($G37,'Leistungswerte GR Schulen'!$C$6:$F$50,4,FALSE)</f>
        <v>0</v>
      </c>
      <c r="M37" s="132">
        <f t="shared" si="6"/>
        <v>0</v>
      </c>
      <c r="N37" s="132">
        <f t="shared" si="2"/>
        <v>0</v>
      </c>
      <c r="O37" s="544">
        <f t="shared" si="7"/>
        <v>0</v>
      </c>
      <c r="P37" s="133">
        <f t="shared" si="3"/>
        <v>0</v>
      </c>
      <c r="Q37" s="134">
        <f t="shared" si="4"/>
        <v>0</v>
      </c>
    </row>
    <row r="38" spans="1:18" s="58" customFormat="1" ht="24.9" customHeight="1" x14ac:dyDescent="0.25">
      <c r="A38" s="304" t="str">
        <f>'Kalk UHR MWS'!A38</f>
        <v>HG</v>
      </c>
      <c r="B38" s="304" t="str">
        <f>'Kalk UHR MWS'!B38</f>
        <v>EG</v>
      </c>
      <c r="C38" s="304" t="str">
        <f>IF('Kalk UHR MWS'!C38="","",'Kalk UHR MWS'!C38)</f>
        <v/>
      </c>
      <c r="D38" s="304" t="str">
        <f>'Kalk UHR MWS'!D38</f>
        <v>Säureraum</v>
      </c>
      <c r="E38" s="304" t="str">
        <f>'Kalk UHR MWS'!E38</f>
        <v>Steinzeug/Fliesen</v>
      </c>
      <c r="F38" s="230" t="str">
        <f>'Kalk UHR MWS'!F38</f>
        <v>L1-W1</v>
      </c>
      <c r="G38" s="230" t="str">
        <f t="shared" si="5"/>
        <v>L1-J0,5</v>
      </c>
      <c r="H38" s="130">
        <f>'Kalk UHR MWS'!G38</f>
        <v>2.8</v>
      </c>
      <c r="I38" s="100" t="s">
        <v>726</v>
      </c>
      <c r="J38" s="331">
        <f>VLOOKUP(I38,Turnus!$D$9:$E$26,2,FALSE)</f>
        <v>0.5</v>
      </c>
      <c r="K38" s="130">
        <f t="shared" si="1"/>
        <v>1.4</v>
      </c>
      <c r="L38" s="131">
        <f>VLOOKUP($G38,'Leistungswerte GR Schulen'!$C$6:$F$50,4,FALSE)</f>
        <v>0</v>
      </c>
      <c r="M38" s="132">
        <f t="shared" si="6"/>
        <v>0</v>
      </c>
      <c r="N38" s="132">
        <f t="shared" si="2"/>
        <v>0</v>
      </c>
      <c r="O38" s="544">
        <f t="shared" si="7"/>
        <v>0</v>
      </c>
      <c r="P38" s="133">
        <f t="shared" si="3"/>
        <v>0</v>
      </c>
      <c r="Q38" s="134">
        <f t="shared" si="4"/>
        <v>0</v>
      </c>
    </row>
    <row r="39" spans="1:18" s="58" customFormat="1" ht="24.9" customHeight="1" x14ac:dyDescent="0.25">
      <c r="A39" s="304" t="str">
        <f>'Kalk UHR MWS'!A39</f>
        <v>HG</v>
      </c>
      <c r="B39" s="304" t="str">
        <f>'Kalk UHR MWS'!B39</f>
        <v>EG</v>
      </c>
      <c r="C39" s="304" t="str">
        <f>IF('Kalk UHR MWS'!C39="","",'Kalk UHR MWS'!C39)</f>
        <v>EG 25</v>
      </c>
      <c r="D39" s="304" t="str">
        <f>'Kalk UHR MWS'!D39</f>
        <v>Berufseinstiegsbegleitung</v>
      </c>
      <c r="E39" s="304" t="str">
        <f>'Kalk UHR MWS'!E39</f>
        <v>PVC</v>
      </c>
      <c r="F39" s="230" t="str">
        <f>'Kalk UHR MWS'!F39</f>
        <v>U2-W3</v>
      </c>
      <c r="G39" s="230" t="str">
        <f t="shared" si="5"/>
        <v>U2-J0,5</v>
      </c>
      <c r="H39" s="130">
        <f>'Kalk UHR MWS'!G39</f>
        <v>31.9</v>
      </c>
      <c r="I39" s="100" t="s">
        <v>726</v>
      </c>
      <c r="J39" s="331">
        <f>VLOOKUP(I39,Turnus!$D$9:$E$26,2,FALSE)</f>
        <v>0.5</v>
      </c>
      <c r="K39" s="130">
        <f t="shared" si="1"/>
        <v>15.95</v>
      </c>
      <c r="L39" s="131">
        <f>VLOOKUP($G39,'Leistungswerte GR Schulen'!$C$6:$F$50,4,FALSE)</f>
        <v>0</v>
      </c>
      <c r="M39" s="132">
        <f t="shared" si="6"/>
        <v>0</v>
      </c>
      <c r="N39" s="132">
        <f t="shared" si="2"/>
        <v>0</v>
      </c>
      <c r="O39" s="544">
        <f t="shared" si="7"/>
        <v>0</v>
      </c>
      <c r="P39" s="133">
        <f t="shared" si="3"/>
        <v>0</v>
      </c>
      <c r="Q39" s="134">
        <f t="shared" si="4"/>
        <v>0</v>
      </c>
    </row>
    <row r="40" spans="1:18" s="58" customFormat="1" ht="24.9" customHeight="1" x14ac:dyDescent="0.25">
      <c r="A40" s="304" t="str">
        <f>'Kalk UHR MWS'!A40</f>
        <v>HG</v>
      </c>
      <c r="B40" s="304" t="str">
        <f>'Kalk UHR MWS'!B40</f>
        <v>EG</v>
      </c>
      <c r="C40" s="304" t="str">
        <f>IF('Kalk UHR MWS'!C40="","",'Kalk UHR MWS'!C40)</f>
        <v>EG 20</v>
      </c>
      <c r="D40" s="304" t="str">
        <f>'Kalk UHR MWS'!D40</f>
        <v>Handarbeit</v>
      </c>
      <c r="E40" s="304" t="str">
        <f>'Kalk UHR MWS'!E40</f>
        <v>PVC</v>
      </c>
      <c r="F40" s="230" t="str">
        <f>'Kalk UHR MWS'!F40</f>
        <v>U2-W3</v>
      </c>
      <c r="G40" s="230" t="str">
        <f t="shared" si="5"/>
        <v>U2-J0,5</v>
      </c>
      <c r="H40" s="130">
        <f>'Kalk UHR MWS'!G40</f>
        <v>67.2</v>
      </c>
      <c r="I40" s="100" t="s">
        <v>726</v>
      </c>
      <c r="J40" s="331">
        <f>VLOOKUP(I40,Turnus!$D$9:$E$26,2,FALSE)</f>
        <v>0.5</v>
      </c>
      <c r="K40" s="130">
        <f t="shared" si="1"/>
        <v>33.6</v>
      </c>
      <c r="L40" s="131">
        <f>VLOOKUP($G40,'Leistungswerte GR Schulen'!$C$6:$F$50,4,FALSE)</f>
        <v>0</v>
      </c>
      <c r="M40" s="132">
        <f t="shared" si="6"/>
        <v>0</v>
      </c>
      <c r="N40" s="132">
        <f t="shared" si="2"/>
        <v>0</v>
      </c>
      <c r="O40" s="544">
        <f t="shared" si="7"/>
        <v>0</v>
      </c>
      <c r="P40" s="133">
        <f t="shared" si="3"/>
        <v>0</v>
      </c>
      <c r="Q40" s="134">
        <f t="shared" si="4"/>
        <v>0</v>
      </c>
    </row>
    <row r="41" spans="1:18" s="58" customFormat="1" ht="24.9" customHeight="1" x14ac:dyDescent="0.25">
      <c r="A41" s="304" t="str">
        <f>'Kalk UHR MWS'!A41</f>
        <v>HG</v>
      </c>
      <c r="B41" s="304" t="str">
        <f>'Kalk UHR MWS'!B41</f>
        <v>EG</v>
      </c>
      <c r="C41" s="304" t="str">
        <f>IF('Kalk UHR MWS'!C41="","",'Kalk UHR MWS'!C41)</f>
        <v>EG 19</v>
      </c>
      <c r="D41" s="304" t="str">
        <f>'Kalk UHR MWS'!D41</f>
        <v>Handarbeit Nebenraum</v>
      </c>
      <c r="E41" s="304" t="str">
        <f>'Kalk UHR MWS'!E41</f>
        <v>PVC</v>
      </c>
      <c r="F41" s="230" t="str">
        <f>'Kalk UHR MWS'!F41</f>
        <v>U3-W1</v>
      </c>
      <c r="G41" s="230" t="str">
        <f t="shared" si="5"/>
        <v>U3-J0,5</v>
      </c>
      <c r="H41" s="130">
        <f>'Kalk UHR MWS'!G41</f>
        <v>20.100000000000001</v>
      </c>
      <c r="I41" s="100" t="s">
        <v>726</v>
      </c>
      <c r="J41" s="331">
        <f>VLOOKUP(I41,Turnus!$D$9:$E$26,2,FALSE)</f>
        <v>0.5</v>
      </c>
      <c r="K41" s="130">
        <f t="shared" si="1"/>
        <v>10.050000000000001</v>
      </c>
      <c r="L41" s="131">
        <f>VLOOKUP($G41,'Leistungswerte GR Schulen'!$C$6:$F$50,4,FALSE)</f>
        <v>0</v>
      </c>
      <c r="M41" s="132">
        <f t="shared" si="6"/>
        <v>0</v>
      </c>
      <c r="N41" s="132">
        <f t="shared" si="2"/>
        <v>0</v>
      </c>
      <c r="O41" s="544">
        <f t="shared" si="7"/>
        <v>0</v>
      </c>
      <c r="P41" s="133">
        <f t="shared" si="3"/>
        <v>0</v>
      </c>
      <c r="Q41" s="134">
        <f t="shared" si="4"/>
        <v>0</v>
      </c>
    </row>
    <row r="42" spans="1:18" s="58" customFormat="1" ht="24.9" customHeight="1" x14ac:dyDescent="0.25">
      <c r="A42" s="304" t="str">
        <f>'Kalk UHR MWS'!A42</f>
        <v>HG</v>
      </c>
      <c r="B42" s="304" t="str">
        <f>'Kalk UHR MWS'!B42</f>
        <v>EG</v>
      </c>
      <c r="C42" s="304" t="str">
        <f>IF('Kalk UHR MWS'!C42="","",'Kalk UHR MWS'!C42)</f>
        <v>EG 26</v>
      </c>
      <c r="D42" s="304" t="str">
        <f>'Kalk UHR MWS'!D42</f>
        <v>Chemie Lehrsaal</v>
      </c>
      <c r="E42" s="304" t="str">
        <f>'Kalk UHR MWS'!E42</f>
        <v>PVC</v>
      </c>
      <c r="F42" s="230" t="str">
        <f>'Kalk UHR MWS'!F42</f>
        <v>U2-W3</v>
      </c>
      <c r="G42" s="230" t="str">
        <f t="shared" si="5"/>
        <v>U2-J0,5</v>
      </c>
      <c r="H42" s="130">
        <f>'Kalk UHR MWS'!G42</f>
        <v>76</v>
      </c>
      <c r="I42" s="100" t="s">
        <v>726</v>
      </c>
      <c r="J42" s="331">
        <f>VLOOKUP(I42,Turnus!$D$9:$E$26,2,FALSE)</f>
        <v>0.5</v>
      </c>
      <c r="K42" s="130">
        <f t="shared" si="1"/>
        <v>38</v>
      </c>
      <c r="L42" s="131">
        <f>VLOOKUP($G42,'Leistungswerte GR Schulen'!$C$6:$F$50,4,FALSE)</f>
        <v>0</v>
      </c>
      <c r="M42" s="132">
        <f t="shared" si="6"/>
        <v>0</v>
      </c>
      <c r="N42" s="132">
        <f t="shared" si="2"/>
        <v>0</v>
      </c>
      <c r="O42" s="544">
        <f t="shared" si="7"/>
        <v>0</v>
      </c>
      <c r="P42" s="133">
        <f t="shared" si="3"/>
        <v>0</v>
      </c>
      <c r="Q42" s="134">
        <f t="shared" si="4"/>
        <v>0</v>
      </c>
    </row>
    <row r="43" spans="1:18" s="58" customFormat="1" ht="24.9" customHeight="1" x14ac:dyDescent="0.25">
      <c r="A43" s="304" t="str">
        <f>'Kalk UHR MWS'!A43</f>
        <v>HG</v>
      </c>
      <c r="B43" s="304" t="str">
        <f>'Kalk UHR MWS'!B43</f>
        <v>EG</v>
      </c>
      <c r="C43" s="304" t="str">
        <f>IF('Kalk UHR MWS'!C43="","",'Kalk UHR MWS'!C43)</f>
        <v>EG 27</v>
      </c>
      <c r="D43" s="304" t="str">
        <f>'Kalk UHR MWS'!D43</f>
        <v>Förderzimmer</v>
      </c>
      <c r="E43" s="304" t="str">
        <f>'Kalk UHR MWS'!E43</f>
        <v>PVC</v>
      </c>
      <c r="F43" s="230" t="str">
        <f>'Kalk UHR MWS'!F43</f>
        <v>U2-W3</v>
      </c>
      <c r="G43" s="230" t="str">
        <f t="shared" si="5"/>
        <v>U2-J0,5</v>
      </c>
      <c r="H43" s="130">
        <f>'Kalk UHR MWS'!G43</f>
        <v>35.6</v>
      </c>
      <c r="I43" s="100" t="s">
        <v>726</v>
      </c>
      <c r="J43" s="331">
        <f>VLOOKUP(I43,Turnus!$D$9:$E$26,2,FALSE)</f>
        <v>0.5</v>
      </c>
      <c r="K43" s="130">
        <f t="shared" si="1"/>
        <v>17.8</v>
      </c>
      <c r="L43" s="131">
        <f>VLOOKUP($G43,'Leistungswerte GR Schulen'!$C$6:$F$50,4,FALSE)</f>
        <v>0</v>
      </c>
      <c r="M43" s="132">
        <f t="shared" si="6"/>
        <v>0</v>
      </c>
      <c r="N43" s="132">
        <f t="shared" si="2"/>
        <v>0</v>
      </c>
      <c r="O43" s="544">
        <f t="shared" si="7"/>
        <v>0</v>
      </c>
      <c r="P43" s="133">
        <f t="shared" si="3"/>
        <v>0</v>
      </c>
      <c r="Q43" s="134">
        <f t="shared" si="4"/>
        <v>0</v>
      </c>
    </row>
    <row r="44" spans="1:18" s="58" customFormat="1" ht="24.9" customHeight="1" x14ac:dyDescent="0.25">
      <c r="A44" s="304" t="str">
        <f>'Kalk UHR MWS'!A44</f>
        <v>HG</v>
      </c>
      <c r="B44" s="304" t="str">
        <f>'Kalk UHR MWS'!B44</f>
        <v>EG</v>
      </c>
      <c r="C44" s="304" t="str">
        <f>IF('Kalk UHR MWS'!C44="","",'Kalk UHR MWS'!C44)</f>
        <v/>
      </c>
      <c r="D44" s="304" t="str">
        <f>'Kalk UHR MWS'!D44</f>
        <v>Aula</v>
      </c>
      <c r="E44" s="304" t="str">
        <f>'Kalk UHR MWS'!E44</f>
        <v>Steinzeug/Fliesen</v>
      </c>
      <c r="F44" s="230" t="str">
        <f>'Kalk UHR MWS'!F44</f>
        <v>E1-W5</v>
      </c>
      <c r="G44" s="230" t="str">
        <f t="shared" si="5"/>
        <v>E1-J0,5</v>
      </c>
      <c r="H44" s="130">
        <f>'Kalk UHR MWS'!G44</f>
        <v>349</v>
      </c>
      <c r="I44" s="100" t="s">
        <v>726</v>
      </c>
      <c r="J44" s="331">
        <f>VLOOKUP(I44,Turnus!$D$9:$E$26,2,FALSE)</f>
        <v>0.5</v>
      </c>
      <c r="K44" s="130">
        <f t="shared" si="1"/>
        <v>174.5</v>
      </c>
      <c r="L44" s="131">
        <f>VLOOKUP($G44,'Leistungswerte GR Schulen'!$C$6:$F$50,4,FALSE)</f>
        <v>0</v>
      </c>
      <c r="M44" s="132">
        <f t="shared" si="6"/>
        <v>0</v>
      </c>
      <c r="N44" s="132">
        <f t="shared" si="2"/>
        <v>0</v>
      </c>
      <c r="O44" s="544">
        <f t="shared" si="7"/>
        <v>0</v>
      </c>
      <c r="P44" s="133">
        <f t="shared" si="3"/>
        <v>0</v>
      </c>
      <c r="Q44" s="134">
        <f t="shared" si="4"/>
        <v>0</v>
      </c>
    </row>
    <row r="45" spans="1:18" s="58" customFormat="1" ht="24.9" customHeight="1" x14ac:dyDescent="0.25">
      <c r="A45" s="304" t="str">
        <f>'Kalk UHR MWS'!A45</f>
        <v>HG</v>
      </c>
      <c r="B45" s="304" t="str">
        <f>'Kalk UHR MWS'!B45</f>
        <v>EG</v>
      </c>
      <c r="C45" s="304" t="str">
        <f>IF('Kalk UHR MWS'!C45="","",'Kalk UHR MWS'!C45)</f>
        <v/>
      </c>
      <c r="D45" s="304" t="str">
        <f>'Kalk UHR MWS'!D45</f>
        <v>Windfang</v>
      </c>
      <c r="E45" s="304" t="str">
        <f>'Kalk UHR MWS'!E45</f>
        <v>Steinzeug/ Sauberlaufmatte</v>
      </c>
      <c r="F45" s="230" t="str">
        <f>'Kalk UHR MWS'!F45</f>
        <v>E2-W5</v>
      </c>
      <c r="G45" s="230" t="str">
        <f t="shared" si="5"/>
        <v>E2-J0,5</v>
      </c>
      <c r="H45" s="130">
        <f>'Kalk UHR MWS'!G45</f>
        <v>12.9</v>
      </c>
      <c r="I45" s="100" t="s">
        <v>726</v>
      </c>
      <c r="J45" s="331">
        <f>VLOOKUP(I45,Turnus!$D$9:$E$26,2,FALSE)</f>
        <v>0.5</v>
      </c>
      <c r="K45" s="130">
        <f t="shared" si="1"/>
        <v>6.45</v>
      </c>
      <c r="L45" s="131">
        <f>VLOOKUP($G45,'Leistungswerte GR Schulen'!$C$6:$F$50,4,FALSE)</f>
        <v>0</v>
      </c>
      <c r="M45" s="132">
        <f t="shared" si="6"/>
        <v>0</v>
      </c>
      <c r="N45" s="132">
        <f t="shared" si="2"/>
        <v>0</v>
      </c>
      <c r="O45" s="544">
        <f t="shared" si="7"/>
        <v>0</v>
      </c>
      <c r="P45" s="133">
        <f t="shared" si="3"/>
        <v>0</v>
      </c>
      <c r="Q45" s="134">
        <f t="shared" si="4"/>
        <v>0</v>
      </c>
    </row>
    <row r="46" spans="1:18" s="58" customFormat="1" ht="24.9" customHeight="1" x14ac:dyDescent="0.25">
      <c r="A46" s="304" t="str">
        <f>'Kalk UHR MWS'!A46</f>
        <v>HG</v>
      </c>
      <c r="B46" s="304" t="str">
        <f>'Kalk UHR MWS'!B46</f>
        <v>EG</v>
      </c>
      <c r="C46" s="304" t="str">
        <f>IF('Kalk UHR MWS'!C46="","",'Kalk UHR MWS'!C46)</f>
        <v>EG 18</v>
      </c>
      <c r="D46" s="304" t="str">
        <f>'Kalk UHR MWS'!D46</f>
        <v>Hausmeister Pforte H-Eingang</v>
      </c>
      <c r="E46" s="304" t="str">
        <f>'Kalk UHR MWS'!E46</f>
        <v>Steinzeug/Fliesen</v>
      </c>
      <c r="F46" s="230" t="str">
        <f>'Kalk UHR MWS'!F46</f>
        <v>B1-W1</v>
      </c>
      <c r="G46" s="230" t="str">
        <f t="shared" si="5"/>
        <v>B1-J0,5</v>
      </c>
      <c r="H46" s="130">
        <f>'Kalk UHR MWS'!G46</f>
        <v>34.700000000000003</v>
      </c>
      <c r="I46" s="100" t="s">
        <v>726</v>
      </c>
      <c r="J46" s="331">
        <f>VLOOKUP(I46,Turnus!$D$9:$E$26,2,FALSE)</f>
        <v>0.5</v>
      </c>
      <c r="K46" s="130">
        <f t="shared" si="1"/>
        <v>17.350000000000001</v>
      </c>
      <c r="L46" s="131">
        <f>VLOOKUP($G46,'Leistungswerte GR Schulen'!$C$6:$F$50,4,FALSE)</f>
        <v>0</v>
      </c>
      <c r="M46" s="132">
        <f t="shared" si="6"/>
        <v>0</v>
      </c>
      <c r="N46" s="132">
        <f t="shared" si="2"/>
        <v>0</v>
      </c>
      <c r="O46" s="544">
        <f t="shared" si="7"/>
        <v>0</v>
      </c>
      <c r="P46" s="133">
        <f t="shared" si="3"/>
        <v>0</v>
      </c>
      <c r="Q46" s="134">
        <f t="shared" si="4"/>
        <v>0</v>
      </c>
      <c r="R46" s="311"/>
    </row>
    <row r="47" spans="1:18" s="58" customFormat="1" ht="24.9" customHeight="1" x14ac:dyDescent="0.25">
      <c r="A47" s="304" t="str">
        <f>'Kalk UHR MWS'!A47</f>
        <v>HG</v>
      </c>
      <c r="B47" s="304" t="str">
        <f>'Kalk UHR MWS'!B47</f>
        <v>EG</v>
      </c>
      <c r="C47" s="304" t="str">
        <f>IF('Kalk UHR MWS'!C47="","",'Kalk UHR MWS'!C47)</f>
        <v/>
      </c>
      <c r="D47" s="304" t="str">
        <f>'Kalk UHR MWS'!D47</f>
        <v>Flur 2</v>
      </c>
      <c r="E47" s="304" t="str">
        <f>'Kalk UHR MWS'!E47</f>
        <v>Steinzeug/Fliesen</v>
      </c>
      <c r="F47" s="230" t="str">
        <f>'Kalk UHR MWS'!F47</f>
        <v>F1-W5</v>
      </c>
      <c r="G47" s="230" t="str">
        <f t="shared" si="5"/>
        <v>F1-J0,5</v>
      </c>
      <c r="H47" s="130">
        <f>'Kalk UHR MWS'!G47</f>
        <v>91.3</v>
      </c>
      <c r="I47" s="100" t="s">
        <v>726</v>
      </c>
      <c r="J47" s="331">
        <f>VLOOKUP(I47,Turnus!$D$9:$E$26,2,FALSE)</f>
        <v>0.5</v>
      </c>
      <c r="K47" s="130">
        <f t="shared" si="1"/>
        <v>45.65</v>
      </c>
      <c r="L47" s="131">
        <f>VLOOKUP($G47,'Leistungswerte GR Schulen'!$C$6:$F$50,4,FALSE)</f>
        <v>0</v>
      </c>
      <c r="M47" s="132">
        <f t="shared" si="6"/>
        <v>0</v>
      </c>
      <c r="N47" s="132">
        <f t="shared" si="2"/>
        <v>0</v>
      </c>
      <c r="O47" s="544">
        <f t="shared" si="7"/>
        <v>0</v>
      </c>
      <c r="P47" s="133">
        <f t="shared" si="3"/>
        <v>0</v>
      </c>
      <c r="Q47" s="134">
        <f t="shared" si="4"/>
        <v>0</v>
      </c>
    </row>
    <row r="48" spans="1:18" s="58" customFormat="1" ht="24.9" customHeight="1" x14ac:dyDescent="0.25">
      <c r="A48" s="304" t="str">
        <f>'Kalk UHR MWS'!A48</f>
        <v>HG</v>
      </c>
      <c r="B48" s="304" t="str">
        <f>'Kalk UHR MWS'!B48</f>
        <v>EG</v>
      </c>
      <c r="C48" s="304" t="str">
        <f>IF('Kalk UHR MWS'!C48="","",'Kalk UHR MWS'!C48)</f>
        <v>EG 17</v>
      </c>
      <c r="D48" s="304" t="str">
        <f>'Kalk UHR MWS'!D48</f>
        <v>Zeichensaal</v>
      </c>
      <c r="E48" s="304" t="str">
        <f>'Kalk UHR MWS'!E48</f>
        <v>PVC</v>
      </c>
      <c r="F48" s="230" t="str">
        <f>'Kalk UHR MWS'!F48</f>
        <v>U2-W3</v>
      </c>
      <c r="G48" s="230" t="str">
        <f t="shared" si="5"/>
        <v>U2-J0,5</v>
      </c>
      <c r="H48" s="130">
        <f>'Kalk UHR MWS'!G48</f>
        <v>86.2</v>
      </c>
      <c r="I48" s="100" t="s">
        <v>726</v>
      </c>
      <c r="J48" s="331">
        <f>VLOOKUP(I48,Turnus!$D$9:$E$26,2,FALSE)</f>
        <v>0.5</v>
      </c>
      <c r="K48" s="130">
        <f t="shared" si="1"/>
        <v>43.1</v>
      </c>
      <c r="L48" s="131">
        <f>VLOOKUP($G48,'Leistungswerte GR Schulen'!$C$6:$F$50,4,FALSE)</f>
        <v>0</v>
      </c>
      <c r="M48" s="132">
        <f t="shared" si="6"/>
        <v>0</v>
      </c>
      <c r="N48" s="132">
        <f t="shared" si="2"/>
        <v>0</v>
      </c>
      <c r="O48" s="544">
        <f t="shared" si="7"/>
        <v>0</v>
      </c>
      <c r="P48" s="133">
        <f t="shared" si="3"/>
        <v>0</v>
      </c>
      <c r="Q48" s="134">
        <f t="shared" si="4"/>
        <v>0</v>
      </c>
    </row>
    <row r="49" spans="1:18" s="58" customFormat="1" ht="24.9" customHeight="1" x14ac:dyDescent="0.25">
      <c r="A49" s="304" t="str">
        <f>'Kalk UHR MWS'!A49</f>
        <v>HG</v>
      </c>
      <c r="B49" s="304" t="str">
        <f>'Kalk UHR MWS'!B49</f>
        <v>EG</v>
      </c>
      <c r="C49" s="304" t="str">
        <f>IF('Kalk UHR MWS'!C49="","",'Kalk UHR MWS'!C49)</f>
        <v>EG 16</v>
      </c>
      <c r="D49" s="304" t="str">
        <f>'Kalk UHR MWS'!D49</f>
        <v>Zeichensaal Nebenraum</v>
      </c>
      <c r="E49" s="304" t="str">
        <f>'Kalk UHR MWS'!E49</f>
        <v>PVC</v>
      </c>
      <c r="F49" s="230" t="str">
        <f>'Kalk UHR MWS'!F49</f>
        <v>U3-W1</v>
      </c>
      <c r="G49" s="230" t="str">
        <f t="shared" si="5"/>
        <v>U3-J0,5</v>
      </c>
      <c r="H49" s="130">
        <f>'Kalk UHR MWS'!G49</f>
        <v>29.7</v>
      </c>
      <c r="I49" s="100" t="s">
        <v>726</v>
      </c>
      <c r="J49" s="331">
        <f>VLOOKUP(I49,Turnus!$D$9:$E$26,2,FALSE)</f>
        <v>0.5</v>
      </c>
      <c r="K49" s="130">
        <f t="shared" si="1"/>
        <v>14.85</v>
      </c>
      <c r="L49" s="131">
        <f>VLOOKUP($G49,'Leistungswerte GR Schulen'!$C$6:$F$50,4,FALSE)</f>
        <v>0</v>
      </c>
      <c r="M49" s="132">
        <f t="shared" si="6"/>
        <v>0</v>
      </c>
      <c r="N49" s="132">
        <f t="shared" si="2"/>
        <v>0</v>
      </c>
      <c r="O49" s="544">
        <f t="shared" si="7"/>
        <v>0</v>
      </c>
      <c r="P49" s="133">
        <f t="shared" si="3"/>
        <v>0</v>
      </c>
      <c r="Q49" s="134">
        <f t="shared" si="4"/>
        <v>0</v>
      </c>
    </row>
    <row r="50" spans="1:18" s="58" customFormat="1" ht="24.9" customHeight="1" x14ac:dyDescent="0.25">
      <c r="A50" s="304" t="str">
        <f>'Kalk UHR MWS'!A50</f>
        <v>HG</v>
      </c>
      <c r="B50" s="304" t="str">
        <f>'Kalk UHR MWS'!B50</f>
        <v>EG</v>
      </c>
      <c r="C50" s="304" t="str">
        <f>IF('Kalk UHR MWS'!C50="","",'Kalk UHR MWS'!C50)</f>
        <v>EG 29</v>
      </c>
      <c r="D50" s="304" t="str">
        <f>'Kalk UHR MWS'!D50</f>
        <v>Mehrzweckraum Bandklasse</v>
      </c>
      <c r="E50" s="304" t="str">
        <f>'Kalk UHR MWS'!E50</f>
        <v>Steinzeug/Fliesen</v>
      </c>
      <c r="F50" s="230" t="str">
        <f>'Kalk UHR MWS'!F50</f>
        <v>G1-W3</v>
      </c>
      <c r="G50" s="230" t="str">
        <f t="shared" si="5"/>
        <v>G1-J0,5</v>
      </c>
      <c r="H50" s="130">
        <f>'Kalk UHR MWS'!G50</f>
        <v>97.9</v>
      </c>
      <c r="I50" s="100" t="s">
        <v>726</v>
      </c>
      <c r="J50" s="331">
        <f>VLOOKUP(I50,Turnus!$D$9:$E$26,2,FALSE)</f>
        <v>0.5</v>
      </c>
      <c r="K50" s="130">
        <f t="shared" si="1"/>
        <v>48.95</v>
      </c>
      <c r="L50" s="131">
        <f>VLOOKUP($G50,'Leistungswerte GR Schulen'!$C$6:$F$50,4,FALSE)</f>
        <v>0</v>
      </c>
      <c r="M50" s="132">
        <f t="shared" si="6"/>
        <v>0</v>
      </c>
      <c r="N50" s="132">
        <f t="shared" si="2"/>
        <v>0</v>
      </c>
      <c r="O50" s="544">
        <f t="shared" si="7"/>
        <v>0</v>
      </c>
      <c r="P50" s="133">
        <f t="shared" si="3"/>
        <v>0</v>
      </c>
      <c r="Q50" s="134">
        <f t="shared" si="4"/>
        <v>0</v>
      </c>
    </row>
    <row r="51" spans="1:18" s="58" customFormat="1" ht="24.9" customHeight="1" x14ac:dyDescent="0.25">
      <c r="A51" s="304" t="str">
        <f>'Kalk UHR MWS'!A51</f>
        <v>HG</v>
      </c>
      <c r="B51" s="304" t="str">
        <f>'Kalk UHR MWS'!B51</f>
        <v>EG</v>
      </c>
      <c r="C51" s="304" t="str">
        <f>IF('Kalk UHR MWS'!C51="","",'Kalk UHR MWS'!C51)</f>
        <v>EG 30</v>
      </c>
      <c r="D51" s="304" t="str">
        <f>'Kalk UHR MWS'!D51</f>
        <v>Musikraum</v>
      </c>
      <c r="E51" s="304" t="str">
        <f>'Kalk UHR MWS'!E51</f>
        <v>Steinzeug/Fliesen</v>
      </c>
      <c r="F51" s="230" t="str">
        <f>'Kalk UHR MWS'!F51</f>
        <v>U2-W3</v>
      </c>
      <c r="G51" s="230" t="str">
        <f t="shared" si="5"/>
        <v>U2-J0,5</v>
      </c>
      <c r="H51" s="130">
        <f>'Kalk UHR MWS'!G51</f>
        <v>86.3</v>
      </c>
      <c r="I51" s="100" t="s">
        <v>726</v>
      </c>
      <c r="J51" s="331">
        <f>VLOOKUP(I51,Turnus!$D$9:$E$26,2,FALSE)</f>
        <v>0.5</v>
      </c>
      <c r="K51" s="130">
        <f t="shared" si="1"/>
        <v>43.15</v>
      </c>
      <c r="L51" s="131">
        <f>VLOOKUP($G51,'Leistungswerte GR Schulen'!$C$6:$F$50,4,FALSE)</f>
        <v>0</v>
      </c>
      <c r="M51" s="132">
        <f t="shared" si="6"/>
        <v>0</v>
      </c>
      <c r="N51" s="132">
        <f t="shared" si="2"/>
        <v>0</v>
      </c>
      <c r="O51" s="544">
        <f t="shared" si="7"/>
        <v>0</v>
      </c>
      <c r="P51" s="133">
        <f t="shared" si="3"/>
        <v>0</v>
      </c>
      <c r="Q51" s="134">
        <f t="shared" si="4"/>
        <v>0</v>
      </c>
    </row>
    <row r="52" spans="1:18" s="58" customFormat="1" ht="24.9" customHeight="1" x14ac:dyDescent="0.25">
      <c r="A52" s="304" t="str">
        <f>'Kalk UHR MWS'!A52</f>
        <v>HG</v>
      </c>
      <c r="B52" s="304" t="str">
        <f>'Kalk UHR MWS'!B52</f>
        <v>EG</v>
      </c>
      <c r="C52" s="304" t="str">
        <f>IF('Kalk UHR MWS'!C52="","",'Kalk UHR MWS'!C52)</f>
        <v/>
      </c>
      <c r="D52" s="304" t="str">
        <f>'Kalk UHR MWS'!D52</f>
        <v>Treppenhaus zum OG</v>
      </c>
      <c r="E52" s="304" t="str">
        <f>'Kalk UHR MWS'!E52</f>
        <v>Steinzeug/Fliesen</v>
      </c>
      <c r="F52" s="230" t="str">
        <f>'Kalk UHR MWS'!F52</f>
        <v>F3-W5</v>
      </c>
      <c r="G52" s="230" t="str">
        <f t="shared" si="5"/>
        <v>F3-J0,5</v>
      </c>
      <c r="H52" s="130">
        <f>'Kalk UHR MWS'!G52</f>
        <v>23.8</v>
      </c>
      <c r="I52" s="100" t="s">
        <v>726</v>
      </c>
      <c r="J52" s="331">
        <f>VLOOKUP(I52,Turnus!$D$9:$E$26,2,FALSE)</f>
        <v>0.5</v>
      </c>
      <c r="K52" s="130">
        <f t="shared" si="1"/>
        <v>11.9</v>
      </c>
      <c r="L52" s="131">
        <f>VLOOKUP($G52,'Leistungswerte GR Schulen'!$C$6:$F$50,4,FALSE)</f>
        <v>0</v>
      </c>
      <c r="M52" s="132">
        <f t="shared" si="6"/>
        <v>0</v>
      </c>
      <c r="N52" s="132">
        <f t="shared" si="2"/>
        <v>0</v>
      </c>
      <c r="O52" s="544">
        <f t="shared" si="7"/>
        <v>0</v>
      </c>
      <c r="P52" s="133">
        <f t="shared" si="3"/>
        <v>0</v>
      </c>
      <c r="Q52" s="134">
        <f t="shared" si="4"/>
        <v>0</v>
      </c>
    </row>
    <row r="53" spans="1:18" s="58" customFormat="1" ht="24.9" customHeight="1" x14ac:dyDescent="0.25">
      <c r="A53" s="304" t="str">
        <f>'Kalk UHR MWS'!A53</f>
        <v>HG</v>
      </c>
      <c r="B53" s="304" t="str">
        <f>'Kalk UHR MWS'!B53</f>
        <v>EG</v>
      </c>
      <c r="C53" s="304" t="str">
        <f>IF('Kalk UHR MWS'!C53="","",'Kalk UHR MWS'!C53)</f>
        <v>EG 07</v>
      </c>
      <c r="D53" s="304" t="str">
        <f>'Kalk UHR MWS'!D53</f>
        <v>WC Beh</v>
      </c>
      <c r="E53" s="304" t="str">
        <f>'Kalk UHR MWS'!E53</f>
        <v>Steinzeug/Fliesen</v>
      </c>
      <c r="F53" s="230" t="str">
        <f>'Kalk UHR MWS'!F53</f>
        <v>S1-W5</v>
      </c>
      <c r="G53" s="230" t="str">
        <f t="shared" si="5"/>
        <v>S1-J1</v>
      </c>
      <c r="H53" s="130">
        <f>'Kalk UHR MWS'!G53</f>
        <v>6.2</v>
      </c>
      <c r="I53" s="100" t="s">
        <v>54</v>
      </c>
      <c r="J53" s="331">
        <f>VLOOKUP(I53,Turnus!$D$9:$E$26,2,FALSE)</f>
        <v>1</v>
      </c>
      <c r="K53" s="130">
        <f t="shared" si="1"/>
        <v>6.2</v>
      </c>
      <c r="L53" s="131">
        <f>VLOOKUP($G53,'Leistungswerte GR Schulen'!$C$6:$F$50,4,FALSE)</f>
        <v>0</v>
      </c>
      <c r="M53" s="132">
        <f t="shared" si="6"/>
        <v>0</v>
      </c>
      <c r="N53" s="132">
        <f t="shared" si="2"/>
        <v>0</v>
      </c>
      <c r="O53" s="544">
        <f t="shared" si="7"/>
        <v>0</v>
      </c>
      <c r="P53" s="133">
        <f t="shared" si="3"/>
        <v>0</v>
      </c>
      <c r="Q53" s="134">
        <f t="shared" si="4"/>
        <v>0</v>
      </c>
    </row>
    <row r="54" spans="1:18" s="58" customFormat="1" ht="24.9" customHeight="1" x14ac:dyDescent="0.25">
      <c r="A54" s="304" t="str">
        <f>'Kalk UHR MWS'!A54</f>
        <v>HG</v>
      </c>
      <c r="B54" s="304" t="str">
        <f>'Kalk UHR MWS'!B54</f>
        <v>EG</v>
      </c>
      <c r="C54" s="304" t="str">
        <f>IF('Kalk UHR MWS'!C54="","",'Kalk UHR MWS'!C54)</f>
        <v>EG 08</v>
      </c>
      <c r="D54" s="304" t="str">
        <f>'Kalk UHR MWS'!D54</f>
        <v>WC Lehrer</v>
      </c>
      <c r="E54" s="304" t="str">
        <f>'Kalk UHR MWS'!E54</f>
        <v>Steinzeug/Fliesen</v>
      </c>
      <c r="F54" s="230" t="str">
        <f>'Kalk UHR MWS'!F54</f>
        <v>S1-W5</v>
      </c>
      <c r="G54" s="230" t="str">
        <f t="shared" si="5"/>
        <v>S1-J1</v>
      </c>
      <c r="H54" s="130">
        <f>'Kalk UHR MWS'!G54</f>
        <v>6.2</v>
      </c>
      <c r="I54" s="100" t="s">
        <v>54</v>
      </c>
      <c r="J54" s="331">
        <f>VLOOKUP(I54,Turnus!$D$9:$E$26,2,FALSE)</f>
        <v>1</v>
      </c>
      <c r="K54" s="130">
        <f t="shared" si="1"/>
        <v>6.2</v>
      </c>
      <c r="L54" s="131">
        <f>VLOOKUP($G54,'Leistungswerte GR Schulen'!$C$6:$F$50,4,FALSE)</f>
        <v>0</v>
      </c>
      <c r="M54" s="132">
        <f t="shared" si="6"/>
        <v>0</v>
      </c>
      <c r="N54" s="132">
        <f t="shared" si="2"/>
        <v>0</v>
      </c>
      <c r="O54" s="544">
        <f t="shared" si="7"/>
        <v>0</v>
      </c>
      <c r="P54" s="133">
        <f t="shared" si="3"/>
        <v>0</v>
      </c>
      <c r="Q54" s="134">
        <f t="shared" si="4"/>
        <v>0</v>
      </c>
      <c r="R54" s="311"/>
    </row>
    <row r="55" spans="1:18" s="58" customFormat="1" ht="24.9" customHeight="1" x14ac:dyDescent="0.25">
      <c r="A55" s="304" t="str">
        <f>'Kalk UHR MWS'!A55</f>
        <v>HG</v>
      </c>
      <c r="B55" s="304" t="str">
        <f>'Kalk UHR MWS'!B55</f>
        <v>EG</v>
      </c>
      <c r="C55" s="304" t="str">
        <f>IF('Kalk UHR MWS'!C55="","",'Kalk UHR MWS'!C55)</f>
        <v>EG 06</v>
      </c>
      <c r="D55" s="304" t="str">
        <f>'Kalk UHR MWS'!D55</f>
        <v>WC Jungen</v>
      </c>
      <c r="E55" s="304" t="str">
        <f>'Kalk UHR MWS'!E55</f>
        <v>Steinzeug/Fliesen</v>
      </c>
      <c r="F55" s="230" t="str">
        <f>'Kalk UHR MWS'!F55</f>
        <v>S1-W5</v>
      </c>
      <c r="G55" s="230" t="str">
        <f t="shared" si="5"/>
        <v>S1-J1</v>
      </c>
      <c r="H55" s="130">
        <f>'Kalk UHR MWS'!G55</f>
        <v>18.2</v>
      </c>
      <c r="I55" s="100" t="s">
        <v>54</v>
      </c>
      <c r="J55" s="331">
        <f>VLOOKUP(I55,Turnus!$D$9:$E$26,2,FALSE)</f>
        <v>1</v>
      </c>
      <c r="K55" s="130">
        <f t="shared" si="1"/>
        <v>18.2</v>
      </c>
      <c r="L55" s="131">
        <f>VLOOKUP($G55,'Leistungswerte GR Schulen'!$C$6:$F$50,4,FALSE)</f>
        <v>0</v>
      </c>
      <c r="M55" s="132">
        <f t="shared" si="6"/>
        <v>0</v>
      </c>
      <c r="N55" s="132">
        <f t="shared" si="2"/>
        <v>0</v>
      </c>
      <c r="O55" s="544">
        <f t="shared" si="7"/>
        <v>0</v>
      </c>
      <c r="P55" s="133">
        <f t="shared" si="3"/>
        <v>0</v>
      </c>
      <c r="Q55" s="134">
        <f t="shared" si="4"/>
        <v>0</v>
      </c>
    </row>
    <row r="56" spans="1:18" s="58" customFormat="1" ht="24.9" customHeight="1" x14ac:dyDescent="0.25">
      <c r="A56" s="304" t="str">
        <f>'Kalk UHR MWS'!A56</f>
        <v>HG</v>
      </c>
      <c r="B56" s="304" t="str">
        <f>'Kalk UHR MWS'!B56</f>
        <v>EG</v>
      </c>
      <c r="C56" s="304" t="str">
        <f>IF('Kalk UHR MWS'!C56="","",'Kalk UHR MWS'!C56)</f>
        <v>EG 05</v>
      </c>
      <c r="D56" s="304" t="str">
        <f>'Kalk UHR MWS'!D56</f>
        <v>WC Mädchen</v>
      </c>
      <c r="E56" s="304" t="str">
        <f>'Kalk UHR MWS'!E56</f>
        <v>Steinzeug/Fliesen</v>
      </c>
      <c r="F56" s="230" t="str">
        <f>'Kalk UHR MWS'!F56</f>
        <v>S1-W5</v>
      </c>
      <c r="G56" s="230" t="str">
        <f t="shared" si="5"/>
        <v>S1-J1</v>
      </c>
      <c r="H56" s="130">
        <f>'Kalk UHR MWS'!G56</f>
        <v>18.2</v>
      </c>
      <c r="I56" s="100" t="s">
        <v>54</v>
      </c>
      <c r="J56" s="331">
        <f>VLOOKUP(I56,Turnus!$D$9:$E$26,2,FALSE)</f>
        <v>1</v>
      </c>
      <c r="K56" s="130">
        <f t="shared" si="1"/>
        <v>18.2</v>
      </c>
      <c r="L56" s="131">
        <f>VLOOKUP($G56,'Leistungswerte GR Schulen'!$C$6:$F$50,4,FALSE)</f>
        <v>0</v>
      </c>
      <c r="M56" s="132">
        <f t="shared" si="6"/>
        <v>0</v>
      </c>
      <c r="N56" s="132">
        <f t="shared" si="2"/>
        <v>0</v>
      </c>
      <c r="O56" s="544">
        <f t="shared" si="7"/>
        <v>0</v>
      </c>
      <c r="P56" s="133">
        <f t="shared" si="3"/>
        <v>0</v>
      </c>
      <c r="Q56" s="134">
        <f t="shared" si="4"/>
        <v>0</v>
      </c>
    </row>
    <row r="57" spans="1:18" s="58" customFormat="1" ht="24.9" customHeight="1" x14ac:dyDescent="0.25">
      <c r="A57" s="304" t="str">
        <f>'Kalk UHR MWS'!A57</f>
        <v>HG</v>
      </c>
      <c r="B57" s="304" t="str">
        <f>'Kalk UHR MWS'!B57</f>
        <v>EG</v>
      </c>
      <c r="C57" s="304" t="str">
        <f>IF('Kalk UHR MWS'!C57="","",'Kalk UHR MWS'!C57)</f>
        <v>EG 14</v>
      </c>
      <c r="D57" s="304" t="str">
        <f>'Kalk UHR MWS'!D57</f>
        <v>Werkraum</v>
      </c>
      <c r="E57" s="304" t="str">
        <f>'Kalk UHR MWS'!E57</f>
        <v>PVC</v>
      </c>
      <c r="F57" s="230" t="str">
        <f>'Kalk UHR MWS'!F57</f>
        <v>U2-W3</v>
      </c>
      <c r="G57" s="230" t="str">
        <f t="shared" si="5"/>
        <v>U2-J0,5</v>
      </c>
      <c r="H57" s="130">
        <f>'Kalk UHR MWS'!G57</f>
        <v>77.2</v>
      </c>
      <c r="I57" s="100" t="s">
        <v>726</v>
      </c>
      <c r="J57" s="331">
        <f>VLOOKUP(I57,Turnus!$D$9:$E$26,2,FALSE)</f>
        <v>0.5</v>
      </c>
      <c r="K57" s="130">
        <f t="shared" si="1"/>
        <v>38.6</v>
      </c>
      <c r="L57" s="131">
        <f>VLOOKUP($G57,'Leistungswerte GR Schulen'!$C$6:$F$50,4,FALSE)</f>
        <v>0</v>
      </c>
      <c r="M57" s="132">
        <f t="shared" si="6"/>
        <v>0</v>
      </c>
      <c r="N57" s="132">
        <f t="shared" si="2"/>
        <v>0</v>
      </c>
      <c r="O57" s="544">
        <f t="shared" si="7"/>
        <v>0</v>
      </c>
      <c r="P57" s="133">
        <f t="shared" si="3"/>
        <v>0</v>
      </c>
      <c r="Q57" s="134">
        <f t="shared" si="4"/>
        <v>0</v>
      </c>
    </row>
    <row r="58" spans="1:18" s="58" customFormat="1" ht="24.9" customHeight="1" x14ac:dyDescent="0.25">
      <c r="A58" s="304" t="str">
        <f>'Kalk UHR MWS'!A58</f>
        <v>HG</v>
      </c>
      <c r="B58" s="304" t="str">
        <f>'Kalk UHR MWS'!B58</f>
        <v>EG</v>
      </c>
      <c r="C58" s="304" t="str">
        <f>IF('Kalk UHR MWS'!C58="","",'Kalk UHR MWS'!C58)</f>
        <v>EG 15</v>
      </c>
      <c r="D58" s="304" t="str">
        <f>'Kalk UHR MWS'!D58</f>
        <v>Werkraum Nebenraum</v>
      </c>
      <c r="E58" s="304" t="str">
        <f>'Kalk UHR MWS'!E58</f>
        <v>PVC</v>
      </c>
      <c r="F58" s="230" t="str">
        <f>'Kalk UHR MWS'!F58</f>
        <v>U3-W1</v>
      </c>
      <c r="G58" s="230" t="str">
        <f t="shared" si="5"/>
        <v>U3-J0,5</v>
      </c>
      <c r="H58" s="130">
        <f>'Kalk UHR MWS'!G58</f>
        <v>26.4</v>
      </c>
      <c r="I58" s="100" t="s">
        <v>726</v>
      </c>
      <c r="J58" s="331">
        <f>VLOOKUP(I58,Turnus!$D$9:$E$26,2,FALSE)</f>
        <v>0.5</v>
      </c>
      <c r="K58" s="130">
        <f t="shared" si="1"/>
        <v>13.2</v>
      </c>
      <c r="L58" s="131">
        <f>VLOOKUP($G58,'Leistungswerte GR Schulen'!$C$6:$F$50,4,FALSE)</f>
        <v>0</v>
      </c>
      <c r="M58" s="132">
        <f t="shared" si="6"/>
        <v>0</v>
      </c>
      <c r="N58" s="132">
        <f t="shared" si="2"/>
        <v>0</v>
      </c>
      <c r="O58" s="544">
        <f t="shared" si="7"/>
        <v>0</v>
      </c>
      <c r="P58" s="133">
        <f t="shared" si="3"/>
        <v>0</v>
      </c>
      <c r="Q58" s="134">
        <f t="shared" si="4"/>
        <v>0</v>
      </c>
    </row>
    <row r="59" spans="1:18" s="58" customFormat="1" ht="24.9" customHeight="1" x14ac:dyDescent="0.25">
      <c r="A59" s="304" t="str">
        <f>'Kalk UHR MWS'!A59</f>
        <v>HG</v>
      </c>
      <c r="B59" s="304" t="str">
        <f>'Kalk UHR MWS'!B59</f>
        <v>EG</v>
      </c>
      <c r="C59" s="304" t="str">
        <f>IF('Kalk UHR MWS'!C59="","",'Kalk UHR MWS'!C59)</f>
        <v/>
      </c>
      <c r="D59" s="304" t="str">
        <f>'Kalk UHR MWS'!D59</f>
        <v>Flur 3</v>
      </c>
      <c r="E59" s="304" t="str">
        <f>'Kalk UHR MWS'!E59</f>
        <v>Steinzeug/Fliesen</v>
      </c>
      <c r="F59" s="230" t="str">
        <f>'Kalk UHR MWS'!F59</f>
        <v>F1-W5</v>
      </c>
      <c r="G59" s="230" t="str">
        <f t="shared" si="5"/>
        <v>F1-J0,5</v>
      </c>
      <c r="H59" s="130">
        <f>'Kalk UHR MWS'!G59</f>
        <v>93</v>
      </c>
      <c r="I59" s="100" t="s">
        <v>726</v>
      </c>
      <c r="J59" s="331">
        <f>VLOOKUP(I59,Turnus!$D$9:$E$26,2,FALSE)</f>
        <v>0.5</v>
      </c>
      <c r="K59" s="130">
        <f t="shared" si="1"/>
        <v>46.5</v>
      </c>
      <c r="L59" s="131">
        <f>VLOOKUP($G59,'Leistungswerte GR Schulen'!$C$6:$F$50,4,FALSE)</f>
        <v>0</v>
      </c>
      <c r="M59" s="132">
        <f t="shared" si="6"/>
        <v>0</v>
      </c>
      <c r="N59" s="132">
        <f t="shared" si="2"/>
        <v>0</v>
      </c>
      <c r="O59" s="544">
        <f t="shared" si="7"/>
        <v>0</v>
      </c>
      <c r="P59" s="133">
        <f t="shared" si="3"/>
        <v>0</v>
      </c>
      <c r="Q59" s="134">
        <f t="shared" si="4"/>
        <v>0</v>
      </c>
    </row>
    <row r="60" spans="1:18" s="58" customFormat="1" ht="24.9" customHeight="1" x14ac:dyDescent="0.25">
      <c r="A60" s="304" t="str">
        <f>'Kalk UHR MWS'!A60</f>
        <v>HG</v>
      </c>
      <c r="B60" s="304" t="str">
        <f>'Kalk UHR MWS'!B60</f>
        <v>EG</v>
      </c>
      <c r="C60" s="304" t="str">
        <f>IF('Kalk UHR MWS'!C60="","",'Kalk UHR MWS'!C60)</f>
        <v>EG 01</v>
      </c>
      <c r="D60" s="304" t="str">
        <f>'Kalk UHR MWS'!D60</f>
        <v>Umkleide 1</v>
      </c>
      <c r="E60" s="304" t="str">
        <f>'Kalk UHR MWS'!E60</f>
        <v>PVC</v>
      </c>
      <c r="F60" s="230" t="str">
        <f>'Kalk UHR MWS'!F60</f>
        <v>H1-W6</v>
      </c>
      <c r="G60" s="230" t="str">
        <f t="shared" si="5"/>
        <v>H1-J0,5</v>
      </c>
      <c r="H60" s="130">
        <f>'Kalk UHR MWS'!G60</f>
        <v>24</v>
      </c>
      <c r="I60" s="100" t="s">
        <v>726</v>
      </c>
      <c r="J60" s="331">
        <f>VLOOKUP(I60,Turnus!$D$9:$E$26,2,FALSE)</f>
        <v>0.5</v>
      </c>
      <c r="K60" s="130">
        <f t="shared" ref="K60:K79" si="8">+H60*J60</f>
        <v>12</v>
      </c>
      <c r="L60" s="131">
        <f>VLOOKUP($G60,'Leistungswerte GR Schulen'!$C$6:$F$50,4,FALSE)</f>
        <v>0</v>
      </c>
      <c r="M60" s="132">
        <f t="shared" si="6"/>
        <v>0</v>
      </c>
      <c r="N60" s="132">
        <f t="shared" ref="N60:N79" si="9">IF(ISERROR(K60/L60),0,K60/L60)</f>
        <v>0</v>
      </c>
      <c r="O60" s="544">
        <f t="shared" si="7"/>
        <v>0</v>
      </c>
      <c r="P60" s="133">
        <f t="shared" ref="P60:P79" si="10">IF(ISERROR(H60/L60*O60),0,H60/L60*O60)</f>
        <v>0</v>
      </c>
      <c r="Q60" s="134">
        <f t="shared" ref="Q60:Q79" si="11">+N60*O60</f>
        <v>0</v>
      </c>
      <c r="R60" s="311"/>
    </row>
    <row r="61" spans="1:18" s="58" customFormat="1" ht="24.9" customHeight="1" x14ac:dyDescent="0.25">
      <c r="A61" s="304" t="str">
        <f>'Kalk UHR MWS'!A61</f>
        <v>HG</v>
      </c>
      <c r="B61" s="304" t="str">
        <f>'Kalk UHR MWS'!B61</f>
        <v>EG</v>
      </c>
      <c r="C61" s="304" t="str">
        <f>IF('Kalk UHR MWS'!C61="","",'Kalk UHR MWS'!C61)</f>
        <v>EG 01</v>
      </c>
      <c r="D61" s="304" t="str">
        <f>'Kalk UHR MWS'!D61</f>
        <v>Lehrer-Umkleide 1</v>
      </c>
      <c r="E61" s="304" t="str">
        <f>'Kalk UHR MWS'!E61</f>
        <v>PVC</v>
      </c>
      <c r="F61" s="230" t="str">
        <f>'Kalk UHR MWS'!F61</f>
        <v>H1-W6</v>
      </c>
      <c r="G61" s="230" t="str">
        <f t="shared" si="5"/>
        <v>H1-J0,5</v>
      </c>
      <c r="H61" s="130">
        <f>'Kalk UHR MWS'!G61</f>
        <v>1.3</v>
      </c>
      <c r="I61" s="100" t="s">
        <v>726</v>
      </c>
      <c r="J61" s="331">
        <f>VLOOKUP(I61,Turnus!$D$9:$E$26,2,FALSE)</f>
        <v>0.5</v>
      </c>
      <c r="K61" s="130">
        <f t="shared" si="8"/>
        <v>0.65</v>
      </c>
      <c r="L61" s="131">
        <f>VLOOKUP($G61,'Leistungswerte GR Schulen'!$C$6:$F$50,4,FALSE)</f>
        <v>0</v>
      </c>
      <c r="M61" s="132">
        <f t="shared" si="6"/>
        <v>0</v>
      </c>
      <c r="N61" s="132">
        <f t="shared" si="9"/>
        <v>0</v>
      </c>
      <c r="O61" s="544">
        <f t="shared" si="7"/>
        <v>0</v>
      </c>
      <c r="P61" s="133">
        <f t="shared" si="10"/>
        <v>0</v>
      </c>
      <c r="Q61" s="134">
        <f t="shared" si="11"/>
        <v>0</v>
      </c>
    </row>
    <row r="62" spans="1:18" s="58" customFormat="1" ht="24.9" customHeight="1" x14ac:dyDescent="0.25">
      <c r="A62" s="304" t="str">
        <f>'Kalk UHR MWS'!A62</f>
        <v>HG</v>
      </c>
      <c r="B62" s="304" t="str">
        <f>'Kalk UHR MWS'!B62</f>
        <v>EG</v>
      </c>
      <c r="C62" s="304" t="str">
        <f>IF('Kalk UHR MWS'!C62="","",'Kalk UHR MWS'!C62)</f>
        <v>EG 01</v>
      </c>
      <c r="D62" s="304" t="str">
        <f>'Kalk UHR MWS'!D62</f>
        <v>Waschen Duschen 1</v>
      </c>
      <c r="E62" s="304" t="str">
        <f>'Kalk UHR MWS'!E62</f>
        <v>Steinzeug/Fliesen</v>
      </c>
      <c r="F62" s="230" t="str">
        <f>'Kalk UHR MWS'!F62</f>
        <v>D1-W6</v>
      </c>
      <c r="G62" s="230" t="str">
        <f t="shared" si="5"/>
        <v>D1-J1</v>
      </c>
      <c r="H62" s="130">
        <f>'Kalk UHR MWS'!G62</f>
        <v>12.2</v>
      </c>
      <c r="I62" s="100" t="s">
        <v>54</v>
      </c>
      <c r="J62" s="331">
        <f>VLOOKUP(I62,Turnus!$D$9:$E$26,2,FALSE)</f>
        <v>1</v>
      </c>
      <c r="K62" s="130">
        <f t="shared" si="8"/>
        <v>12.2</v>
      </c>
      <c r="L62" s="131">
        <f>VLOOKUP($G62,'Leistungswerte GR Schulen'!$C$6:$F$50,4,FALSE)</f>
        <v>0</v>
      </c>
      <c r="M62" s="132">
        <f t="shared" si="6"/>
        <v>0</v>
      </c>
      <c r="N62" s="132">
        <f t="shared" si="9"/>
        <v>0</v>
      </c>
      <c r="O62" s="544">
        <f t="shared" si="7"/>
        <v>0</v>
      </c>
      <c r="P62" s="133">
        <f t="shared" si="10"/>
        <v>0</v>
      </c>
      <c r="Q62" s="134">
        <f t="shared" si="11"/>
        <v>0</v>
      </c>
    </row>
    <row r="63" spans="1:18" s="58" customFormat="1" ht="24.9" customHeight="1" x14ac:dyDescent="0.25">
      <c r="A63" s="304" t="str">
        <f>'Kalk UHR MWS'!A63</f>
        <v>HG</v>
      </c>
      <c r="B63" s="304" t="str">
        <f>'Kalk UHR MWS'!B63</f>
        <v>EG</v>
      </c>
      <c r="C63" s="304" t="str">
        <f>IF('Kalk UHR MWS'!C63="","",'Kalk UHR MWS'!C63)</f>
        <v>EG 01</v>
      </c>
      <c r="D63" s="304" t="str">
        <f>'Kalk UHR MWS'!D63</f>
        <v>WC 1</v>
      </c>
      <c r="E63" s="304" t="str">
        <f>'Kalk UHR MWS'!E63</f>
        <v>Steinzeug/Fliesen</v>
      </c>
      <c r="F63" s="230" t="str">
        <f>'Kalk UHR MWS'!F63</f>
        <v>S1-W6</v>
      </c>
      <c r="G63" s="230" t="str">
        <f t="shared" si="5"/>
        <v>S1-J1</v>
      </c>
      <c r="H63" s="130">
        <f>'Kalk UHR MWS'!G63</f>
        <v>1.3</v>
      </c>
      <c r="I63" s="100" t="s">
        <v>54</v>
      </c>
      <c r="J63" s="331">
        <f>VLOOKUP(I63,Turnus!$D$9:$E$26,2,FALSE)</f>
        <v>1</v>
      </c>
      <c r="K63" s="130">
        <f t="shared" si="8"/>
        <v>1.3</v>
      </c>
      <c r="L63" s="131">
        <f>VLOOKUP($G63,'Leistungswerte GR Schulen'!$C$6:$F$50,4,FALSE)</f>
        <v>0</v>
      </c>
      <c r="M63" s="132">
        <f t="shared" si="6"/>
        <v>0</v>
      </c>
      <c r="N63" s="132">
        <f t="shared" si="9"/>
        <v>0</v>
      </c>
      <c r="O63" s="544">
        <f t="shared" si="7"/>
        <v>0</v>
      </c>
      <c r="P63" s="133">
        <f t="shared" si="10"/>
        <v>0</v>
      </c>
      <c r="Q63" s="134">
        <f t="shared" si="11"/>
        <v>0</v>
      </c>
    </row>
    <row r="64" spans="1:18" s="58" customFormat="1" ht="24.9" customHeight="1" x14ac:dyDescent="0.25">
      <c r="A64" s="304" t="str">
        <f>'Kalk UHR MWS'!A64</f>
        <v>HG</v>
      </c>
      <c r="B64" s="304" t="str">
        <f>'Kalk UHR MWS'!B64</f>
        <v>EG</v>
      </c>
      <c r="C64" s="304" t="str">
        <f>IF('Kalk UHR MWS'!C64="","",'Kalk UHR MWS'!C64)</f>
        <v/>
      </c>
      <c r="D64" s="304" t="str">
        <f>'Kalk UHR MWS'!D64</f>
        <v>Treppenhaus zur Halle</v>
      </c>
      <c r="E64" s="304" t="str">
        <f>'Kalk UHR MWS'!E64</f>
        <v>Steinzeug/Fliesen</v>
      </c>
      <c r="F64" s="230" t="str">
        <f>'Kalk UHR MWS'!F64</f>
        <v>F3-W6</v>
      </c>
      <c r="G64" s="230" t="str">
        <f t="shared" si="5"/>
        <v>F3-J0,5</v>
      </c>
      <c r="H64" s="130">
        <f>'Kalk UHR MWS'!G64</f>
        <v>17.899999999999999</v>
      </c>
      <c r="I64" s="100" t="s">
        <v>726</v>
      </c>
      <c r="J64" s="331">
        <f>VLOOKUP(I64,Turnus!$D$9:$E$26,2,FALSE)</f>
        <v>0.5</v>
      </c>
      <c r="K64" s="130">
        <f t="shared" si="8"/>
        <v>8.9499999999999993</v>
      </c>
      <c r="L64" s="131">
        <f>VLOOKUP($G64,'Leistungswerte GR Schulen'!$C$6:$F$50,4,FALSE)</f>
        <v>0</v>
      </c>
      <c r="M64" s="132">
        <f t="shared" si="6"/>
        <v>0</v>
      </c>
      <c r="N64" s="132">
        <f t="shared" si="9"/>
        <v>0</v>
      </c>
      <c r="O64" s="544">
        <f t="shared" si="7"/>
        <v>0</v>
      </c>
      <c r="P64" s="133">
        <f t="shared" si="10"/>
        <v>0</v>
      </c>
      <c r="Q64" s="134">
        <f t="shared" si="11"/>
        <v>0</v>
      </c>
    </row>
    <row r="65" spans="1:18" s="58" customFormat="1" ht="24.9" customHeight="1" x14ac:dyDescent="0.25">
      <c r="A65" s="304" t="str">
        <f>'Kalk UHR MWS'!A65</f>
        <v>HG</v>
      </c>
      <c r="B65" s="304" t="str">
        <f>'Kalk UHR MWS'!B65</f>
        <v>EG</v>
      </c>
      <c r="C65" s="304" t="str">
        <f>IF('Kalk UHR MWS'!C65="","",'Kalk UHR MWS'!C65)</f>
        <v>EG 02</v>
      </c>
      <c r="D65" s="304" t="str">
        <f>'Kalk UHR MWS'!D65</f>
        <v>Umkleide 2</v>
      </c>
      <c r="E65" s="304" t="str">
        <f>'Kalk UHR MWS'!E65</f>
        <v>PVC</v>
      </c>
      <c r="F65" s="230" t="str">
        <f>'Kalk UHR MWS'!F65</f>
        <v>H1-W6</v>
      </c>
      <c r="G65" s="230" t="str">
        <f t="shared" si="5"/>
        <v>H1-J0,5</v>
      </c>
      <c r="H65" s="130">
        <f>'Kalk UHR MWS'!G65</f>
        <v>24</v>
      </c>
      <c r="I65" s="100" t="s">
        <v>726</v>
      </c>
      <c r="J65" s="331">
        <f>VLOOKUP(I65,Turnus!$D$9:$E$26,2,FALSE)</f>
        <v>0.5</v>
      </c>
      <c r="K65" s="130">
        <f t="shared" si="8"/>
        <v>12</v>
      </c>
      <c r="L65" s="131">
        <f>VLOOKUP($G65,'Leistungswerte GR Schulen'!$C$6:$F$50,4,FALSE)</f>
        <v>0</v>
      </c>
      <c r="M65" s="132">
        <f t="shared" si="6"/>
        <v>0</v>
      </c>
      <c r="N65" s="132">
        <f t="shared" si="9"/>
        <v>0</v>
      </c>
      <c r="O65" s="544">
        <f t="shared" si="7"/>
        <v>0</v>
      </c>
      <c r="P65" s="133">
        <f t="shared" si="10"/>
        <v>0</v>
      </c>
      <c r="Q65" s="134">
        <f t="shared" si="11"/>
        <v>0</v>
      </c>
    </row>
    <row r="66" spans="1:18" s="58" customFormat="1" ht="24.9" customHeight="1" x14ac:dyDescent="0.25">
      <c r="A66" s="304" t="str">
        <f>'Kalk UHR MWS'!A66</f>
        <v>HG</v>
      </c>
      <c r="B66" s="304" t="str">
        <f>'Kalk UHR MWS'!B66</f>
        <v>EG</v>
      </c>
      <c r="C66" s="304" t="str">
        <f>IF('Kalk UHR MWS'!C66="","",'Kalk UHR MWS'!C66)</f>
        <v>EG 02</v>
      </c>
      <c r="D66" s="304" t="str">
        <f>'Kalk UHR MWS'!D66</f>
        <v>Lehrer-Umkleide 2</v>
      </c>
      <c r="E66" s="304" t="str">
        <f>'Kalk UHR MWS'!E66</f>
        <v>PVC</v>
      </c>
      <c r="F66" s="230" t="str">
        <f>'Kalk UHR MWS'!F66</f>
        <v>H1-W6</v>
      </c>
      <c r="G66" s="230" t="str">
        <f t="shared" si="5"/>
        <v>H1-J0,5</v>
      </c>
      <c r="H66" s="130">
        <f>'Kalk UHR MWS'!G66</f>
        <v>1.3</v>
      </c>
      <c r="I66" s="100" t="s">
        <v>726</v>
      </c>
      <c r="J66" s="331">
        <f>VLOOKUP(I66,Turnus!$D$9:$E$26,2,FALSE)</f>
        <v>0.5</v>
      </c>
      <c r="K66" s="130">
        <f t="shared" si="8"/>
        <v>0.65</v>
      </c>
      <c r="L66" s="131">
        <f>VLOOKUP($G66,'Leistungswerte GR Schulen'!$C$6:$F$50,4,FALSE)</f>
        <v>0</v>
      </c>
      <c r="M66" s="132">
        <f t="shared" si="6"/>
        <v>0</v>
      </c>
      <c r="N66" s="132">
        <f t="shared" si="9"/>
        <v>0</v>
      </c>
      <c r="O66" s="544">
        <f t="shared" si="7"/>
        <v>0</v>
      </c>
      <c r="P66" s="133">
        <f t="shared" si="10"/>
        <v>0</v>
      </c>
      <c r="Q66" s="134">
        <f t="shared" si="11"/>
        <v>0</v>
      </c>
    </row>
    <row r="67" spans="1:18" s="58" customFormat="1" ht="24.9" customHeight="1" x14ac:dyDescent="0.25">
      <c r="A67" s="304" t="str">
        <f>'Kalk UHR MWS'!A67</f>
        <v>HG</v>
      </c>
      <c r="B67" s="304" t="str">
        <f>'Kalk UHR MWS'!B67</f>
        <v>EG</v>
      </c>
      <c r="C67" s="304" t="str">
        <f>IF('Kalk UHR MWS'!C67="","",'Kalk UHR MWS'!C67)</f>
        <v>EG 02</v>
      </c>
      <c r="D67" s="304" t="str">
        <f>'Kalk UHR MWS'!D67</f>
        <v>Waschen Duschen 2</v>
      </c>
      <c r="E67" s="304" t="str">
        <f>'Kalk UHR MWS'!E67</f>
        <v>Steinzeug/Fliesen</v>
      </c>
      <c r="F67" s="230" t="str">
        <f>'Kalk UHR MWS'!F67</f>
        <v>D1-W6</v>
      </c>
      <c r="G67" s="230" t="str">
        <f t="shared" si="5"/>
        <v>D1-J1</v>
      </c>
      <c r="H67" s="130">
        <f>'Kalk UHR MWS'!G67</f>
        <v>12.2</v>
      </c>
      <c r="I67" s="100" t="s">
        <v>54</v>
      </c>
      <c r="J67" s="331">
        <f>VLOOKUP(I67,Turnus!$D$9:$E$26,2,FALSE)</f>
        <v>1</v>
      </c>
      <c r="K67" s="130">
        <f t="shared" si="8"/>
        <v>12.2</v>
      </c>
      <c r="L67" s="131">
        <f>VLOOKUP($G67,'Leistungswerte GR Schulen'!$C$6:$F$50,4,FALSE)</f>
        <v>0</v>
      </c>
      <c r="M67" s="132">
        <f t="shared" si="6"/>
        <v>0</v>
      </c>
      <c r="N67" s="132">
        <f t="shared" si="9"/>
        <v>0</v>
      </c>
      <c r="O67" s="544">
        <f t="shared" si="7"/>
        <v>0</v>
      </c>
      <c r="P67" s="133">
        <f t="shared" si="10"/>
        <v>0</v>
      </c>
      <c r="Q67" s="134">
        <f t="shared" si="11"/>
        <v>0</v>
      </c>
    </row>
    <row r="68" spans="1:18" s="58" customFormat="1" ht="24.9" customHeight="1" x14ac:dyDescent="0.25">
      <c r="A68" s="304" t="str">
        <f>'Kalk UHR MWS'!A68</f>
        <v>HG</v>
      </c>
      <c r="B68" s="304" t="str">
        <f>'Kalk UHR MWS'!B68</f>
        <v>EG</v>
      </c>
      <c r="C68" s="304" t="str">
        <f>IF('Kalk UHR MWS'!C68="","",'Kalk UHR MWS'!C68)</f>
        <v>EG 02</v>
      </c>
      <c r="D68" s="304" t="str">
        <f>'Kalk UHR MWS'!D68</f>
        <v>WC 2</v>
      </c>
      <c r="E68" s="304" t="str">
        <f>'Kalk UHR MWS'!E68</f>
        <v>Steinzeug/Fliesen</v>
      </c>
      <c r="F68" s="230" t="str">
        <f>'Kalk UHR MWS'!F68</f>
        <v>S1-W6</v>
      </c>
      <c r="G68" s="230" t="str">
        <f t="shared" si="5"/>
        <v>S1-J1</v>
      </c>
      <c r="H68" s="130">
        <f>'Kalk UHR MWS'!G68</f>
        <v>1.3</v>
      </c>
      <c r="I68" s="100" t="s">
        <v>54</v>
      </c>
      <c r="J68" s="331">
        <f>VLOOKUP(I68,Turnus!$D$9:$E$26,2,FALSE)</f>
        <v>1</v>
      </c>
      <c r="K68" s="130">
        <f t="shared" si="8"/>
        <v>1.3</v>
      </c>
      <c r="L68" s="131">
        <f>VLOOKUP($G68,'Leistungswerte GR Schulen'!$C$6:$F$50,4,FALSE)</f>
        <v>0</v>
      </c>
      <c r="M68" s="132">
        <f t="shared" si="6"/>
        <v>0</v>
      </c>
      <c r="N68" s="132">
        <f t="shared" si="9"/>
        <v>0</v>
      </c>
      <c r="O68" s="544">
        <f t="shared" si="7"/>
        <v>0</v>
      </c>
      <c r="P68" s="133">
        <f t="shared" si="10"/>
        <v>0</v>
      </c>
      <c r="Q68" s="134">
        <f t="shared" si="11"/>
        <v>0</v>
      </c>
    </row>
    <row r="69" spans="1:18" s="58" customFormat="1" ht="24.9" customHeight="1" x14ac:dyDescent="0.25">
      <c r="A69" s="304" t="str">
        <f>'Kalk UHR MWS'!A69</f>
        <v>HG</v>
      </c>
      <c r="B69" s="304" t="str">
        <f>'Kalk UHR MWS'!B69</f>
        <v>EG</v>
      </c>
      <c r="C69" s="304" t="str">
        <f>IF('Kalk UHR MWS'!C69="","",'Kalk UHR MWS'!C69)</f>
        <v>EG 03</v>
      </c>
      <c r="D69" s="304" t="str">
        <f>'Kalk UHR MWS'!D69</f>
        <v>Umkleide 3</v>
      </c>
      <c r="E69" s="304" t="str">
        <f>'Kalk UHR MWS'!E69</f>
        <v>PVC</v>
      </c>
      <c r="F69" s="230" t="str">
        <f>'Kalk UHR MWS'!F69</f>
        <v>H1-W6</v>
      </c>
      <c r="G69" s="230" t="str">
        <f t="shared" si="5"/>
        <v>H1-J0,5</v>
      </c>
      <c r="H69" s="130">
        <f>'Kalk UHR MWS'!G69</f>
        <v>24</v>
      </c>
      <c r="I69" s="100" t="s">
        <v>726</v>
      </c>
      <c r="J69" s="331">
        <f>VLOOKUP(I69,Turnus!$D$9:$E$26,2,FALSE)</f>
        <v>0.5</v>
      </c>
      <c r="K69" s="130">
        <f t="shared" si="8"/>
        <v>12</v>
      </c>
      <c r="L69" s="131">
        <f>VLOOKUP($G69,'Leistungswerte GR Schulen'!$C$6:$F$50,4,FALSE)</f>
        <v>0</v>
      </c>
      <c r="M69" s="132">
        <f t="shared" si="6"/>
        <v>0</v>
      </c>
      <c r="N69" s="132">
        <f t="shared" si="9"/>
        <v>0</v>
      </c>
      <c r="O69" s="544">
        <f t="shared" si="7"/>
        <v>0</v>
      </c>
      <c r="P69" s="133">
        <f t="shared" si="10"/>
        <v>0</v>
      </c>
      <c r="Q69" s="134">
        <f t="shared" si="11"/>
        <v>0</v>
      </c>
    </row>
    <row r="70" spans="1:18" s="58" customFormat="1" ht="24.9" customHeight="1" x14ac:dyDescent="0.25">
      <c r="A70" s="304" t="str">
        <f>'Kalk UHR MWS'!A70</f>
        <v>HG</v>
      </c>
      <c r="B70" s="304" t="str">
        <f>'Kalk UHR MWS'!B70</f>
        <v>EG</v>
      </c>
      <c r="C70" s="304" t="str">
        <f>IF('Kalk UHR MWS'!C70="","",'Kalk UHR MWS'!C70)</f>
        <v>EG 03</v>
      </c>
      <c r="D70" s="304" t="str">
        <f>'Kalk UHR MWS'!D70</f>
        <v>Lehrer-Umkleide 3</v>
      </c>
      <c r="E70" s="304" t="str">
        <f>'Kalk UHR MWS'!E70</f>
        <v>PVC</v>
      </c>
      <c r="F70" s="230" t="str">
        <f>'Kalk UHR MWS'!F70</f>
        <v>H1-W6</v>
      </c>
      <c r="G70" s="230" t="str">
        <f t="shared" si="5"/>
        <v>H1-J0,5</v>
      </c>
      <c r="H70" s="130">
        <f>'Kalk UHR MWS'!G70</f>
        <v>1.3</v>
      </c>
      <c r="I70" s="100" t="s">
        <v>726</v>
      </c>
      <c r="J70" s="331">
        <f>VLOOKUP(I70,Turnus!$D$9:$E$26,2,FALSE)</f>
        <v>0.5</v>
      </c>
      <c r="K70" s="130">
        <f t="shared" si="8"/>
        <v>0.65</v>
      </c>
      <c r="L70" s="131">
        <f>VLOOKUP($G70,'Leistungswerte GR Schulen'!$C$6:$F$50,4,FALSE)</f>
        <v>0</v>
      </c>
      <c r="M70" s="132">
        <f t="shared" si="6"/>
        <v>0</v>
      </c>
      <c r="N70" s="132">
        <f t="shared" si="9"/>
        <v>0</v>
      </c>
      <c r="O70" s="544">
        <f t="shared" si="7"/>
        <v>0</v>
      </c>
      <c r="P70" s="133">
        <f t="shared" si="10"/>
        <v>0</v>
      </c>
      <c r="Q70" s="134">
        <f t="shared" si="11"/>
        <v>0</v>
      </c>
      <c r="R70" s="311"/>
    </row>
    <row r="71" spans="1:18" s="58" customFormat="1" ht="24.9" customHeight="1" x14ac:dyDescent="0.25">
      <c r="A71" s="304" t="str">
        <f>'Kalk UHR MWS'!A71</f>
        <v>HG</v>
      </c>
      <c r="B71" s="304" t="str">
        <f>'Kalk UHR MWS'!B71</f>
        <v>EG</v>
      </c>
      <c r="C71" s="304" t="str">
        <f>IF('Kalk UHR MWS'!C71="","",'Kalk UHR MWS'!C71)</f>
        <v>EG 03</v>
      </c>
      <c r="D71" s="304" t="str">
        <f>'Kalk UHR MWS'!D71</f>
        <v>Waschen Duschen 3</v>
      </c>
      <c r="E71" s="304" t="str">
        <f>'Kalk UHR MWS'!E71</f>
        <v>Steinzeug/Fliesen</v>
      </c>
      <c r="F71" s="230" t="str">
        <f>'Kalk UHR MWS'!F71</f>
        <v>D1-W6</v>
      </c>
      <c r="G71" s="230" t="str">
        <f t="shared" si="5"/>
        <v>D1-J1</v>
      </c>
      <c r="H71" s="130">
        <f>'Kalk UHR MWS'!G71</f>
        <v>12.2</v>
      </c>
      <c r="I71" s="100" t="s">
        <v>54</v>
      </c>
      <c r="J71" s="331">
        <f>VLOOKUP(I71,Turnus!$D$9:$E$26,2,FALSE)</f>
        <v>1</v>
      </c>
      <c r="K71" s="130">
        <f t="shared" si="8"/>
        <v>12.2</v>
      </c>
      <c r="L71" s="131">
        <f>VLOOKUP($G71,'Leistungswerte GR Schulen'!$C$6:$F$50,4,FALSE)</f>
        <v>0</v>
      </c>
      <c r="M71" s="132">
        <f t="shared" si="6"/>
        <v>0</v>
      </c>
      <c r="N71" s="132">
        <f t="shared" si="9"/>
        <v>0</v>
      </c>
      <c r="O71" s="544">
        <f t="shared" si="7"/>
        <v>0</v>
      </c>
      <c r="P71" s="133">
        <f t="shared" si="10"/>
        <v>0</v>
      </c>
      <c r="Q71" s="134">
        <f t="shared" si="11"/>
        <v>0</v>
      </c>
    </row>
    <row r="72" spans="1:18" s="58" customFormat="1" ht="24.9" customHeight="1" x14ac:dyDescent="0.25">
      <c r="A72" s="304" t="str">
        <f>'Kalk UHR MWS'!A72</f>
        <v>HG</v>
      </c>
      <c r="B72" s="304" t="str">
        <f>'Kalk UHR MWS'!B72</f>
        <v>EG</v>
      </c>
      <c r="C72" s="304" t="str">
        <f>IF('Kalk UHR MWS'!C72="","",'Kalk UHR MWS'!C72)</f>
        <v>EG 03</v>
      </c>
      <c r="D72" s="304" t="str">
        <f>'Kalk UHR MWS'!D72</f>
        <v>WC 3</v>
      </c>
      <c r="E72" s="304" t="str">
        <f>'Kalk UHR MWS'!E72</f>
        <v>Steinzeug/Fliesen</v>
      </c>
      <c r="F72" s="230" t="str">
        <f>'Kalk UHR MWS'!F72</f>
        <v>S1-W6</v>
      </c>
      <c r="G72" s="230" t="str">
        <f t="shared" si="5"/>
        <v>S1-J1</v>
      </c>
      <c r="H72" s="130">
        <f>'Kalk UHR MWS'!G72</f>
        <v>1.3</v>
      </c>
      <c r="I72" s="100" t="s">
        <v>54</v>
      </c>
      <c r="J72" s="331">
        <f>VLOOKUP(I72,Turnus!$D$9:$E$26,2,FALSE)</f>
        <v>1</v>
      </c>
      <c r="K72" s="130">
        <f t="shared" si="8"/>
        <v>1.3</v>
      </c>
      <c r="L72" s="131">
        <f>VLOOKUP($G72,'Leistungswerte GR Schulen'!$C$6:$F$50,4,FALSE)</f>
        <v>0</v>
      </c>
      <c r="M72" s="132">
        <f t="shared" si="6"/>
        <v>0</v>
      </c>
      <c r="N72" s="132">
        <f t="shared" si="9"/>
        <v>0</v>
      </c>
      <c r="O72" s="544">
        <f t="shared" si="7"/>
        <v>0</v>
      </c>
      <c r="P72" s="133">
        <f t="shared" si="10"/>
        <v>0</v>
      </c>
      <c r="Q72" s="134">
        <f t="shared" si="11"/>
        <v>0</v>
      </c>
    </row>
    <row r="73" spans="1:18" s="58" customFormat="1" ht="24.9" customHeight="1" x14ac:dyDescent="0.25">
      <c r="A73" s="304" t="str">
        <f>'Kalk UHR MWS'!A73</f>
        <v>HG</v>
      </c>
      <c r="B73" s="304" t="str">
        <f>'Kalk UHR MWS'!B73</f>
        <v>EG</v>
      </c>
      <c r="C73" s="304" t="str">
        <f>IF('Kalk UHR MWS'!C73="","",'Kalk UHR MWS'!C73)</f>
        <v/>
      </c>
      <c r="D73" s="304" t="str">
        <f>'Kalk UHR MWS'!D73</f>
        <v>Treppenhaus zur Halle</v>
      </c>
      <c r="E73" s="304" t="str">
        <f>'Kalk UHR MWS'!E73</f>
        <v>Steinzeug/Fliesen</v>
      </c>
      <c r="F73" s="230" t="str">
        <f>'Kalk UHR MWS'!F73</f>
        <v>F3-W6</v>
      </c>
      <c r="G73" s="230" t="str">
        <f t="shared" ref="G73:G134" si="12">CONCATENATE((LEFT(F73,2)),"-",I73)</f>
        <v>F3-J0,5</v>
      </c>
      <c r="H73" s="130">
        <f>'Kalk UHR MWS'!G73</f>
        <v>17.899999999999999</v>
      </c>
      <c r="I73" s="100" t="s">
        <v>726</v>
      </c>
      <c r="J73" s="331">
        <f>VLOOKUP(I73,Turnus!$D$9:$E$26,2,FALSE)</f>
        <v>0.5</v>
      </c>
      <c r="K73" s="130">
        <f t="shared" si="8"/>
        <v>8.9499999999999993</v>
      </c>
      <c r="L73" s="131">
        <f>VLOOKUP($G73,'Leistungswerte GR Schulen'!$C$6:$F$50,4,FALSE)</f>
        <v>0</v>
      </c>
      <c r="M73" s="132">
        <f t="shared" ref="M73:M134" si="13">IF(ISERROR(H73/L73),0,H73/L73)</f>
        <v>0</v>
      </c>
      <c r="N73" s="132">
        <f t="shared" si="9"/>
        <v>0</v>
      </c>
      <c r="O73" s="544">
        <f t="shared" si="7"/>
        <v>0</v>
      </c>
      <c r="P73" s="133">
        <f t="shared" si="10"/>
        <v>0</v>
      </c>
      <c r="Q73" s="134">
        <f t="shared" si="11"/>
        <v>0</v>
      </c>
    </row>
    <row r="74" spans="1:18" s="58" customFormat="1" ht="24.9" customHeight="1" x14ac:dyDescent="0.25">
      <c r="A74" s="304" t="str">
        <f>'Kalk UHR MWS'!A74</f>
        <v>HG</v>
      </c>
      <c r="B74" s="304" t="str">
        <f>'Kalk UHR MWS'!B74</f>
        <v>EG</v>
      </c>
      <c r="C74" s="304" t="str">
        <f>IF('Kalk UHR MWS'!C74="","",'Kalk UHR MWS'!C74)</f>
        <v>EG 04</v>
      </c>
      <c r="D74" s="304" t="str">
        <f>'Kalk UHR MWS'!D74</f>
        <v>Umkleide 4</v>
      </c>
      <c r="E74" s="304" t="str">
        <f>'Kalk UHR MWS'!E74</f>
        <v>PVC</v>
      </c>
      <c r="F74" s="230" t="str">
        <f>'Kalk UHR MWS'!F74</f>
        <v>H1-W6</v>
      </c>
      <c r="G74" s="230" t="str">
        <f t="shared" si="12"/>
        <v>H1-J0,5</v>
      </c>
      <c r="H74" s="130">
        <f>'Kalk UHR MWS'!G74</f>
        <v>24</v>
      </c>
      <c r="I74" s="100" t="s">
        <v>726</v>
      </c>
      <c r="J74" s="331">
        <f>VLOOKUP(I74,Turnus!$D$9:$E$26,2,FALSE)</f>
        <v>0.5</v>
      </c>
      <c r="K74" s="130">
        <f t="shared" si="8"/>
        <v>12</v>
      </c>
      <c r="L74" s="131">
        <f>VLOOKUP($G74,'Leistungswerte GR Schulen'!$C$6:$F$50,4,FALSE)</f>
        <v>0</v>
      </c>
      <c r="M74" s="132">
        <f t="shared" si="13"/>
        <v>0</v>
      </c>
      <c r="N74" s="132">
        <f t="shared" si="9"/>
        <v>0</v>
      </c>
      <c r="O74" s="544">
        <f t="shared" si="7"/>
        <v>0</v>
      </c>
      <c r="P74" s="133">
        <f t="shared" si="10"/>
        <v>0</v>
      </c>
      <c r="Q74" s="134">
        <f t="shared" si="11"/>
        <v>0</v>
      </c>
    </row>
    <row r="75" spans="1:18" s="58" customFormat="1" ht="24.9" customHeight="1" x14ac:dyDescent="0.25">
      <c r="A75" s="304" t="str">
        <f>'Kalk UHR MWS'!A75</f>
        <v>HG</v>
      </c>
      <c r="B75" s="304" t="str">
        <f>'Kalk UHR MWS'!B75</f>
        <v>EG</v>
      </c>
      <c r="C75" s="304" t="str">
        <f>IF('Kalk UHR MWS'!C75="","",'Kalk UHR MWS'!C75)</f>
        <v>EG 04</v>
      </c>
      <c r="D75" s="304" t="str">
        <f>'Kalk UHR MWS'!D75</f>
        <v>Lehrer-Umkleide 4</v>
      </c>
      <c r="E75" s="304" t="str">
        <f>'Kalk UHR MWS'!E75</f>
        <v>PVC</v>
      </c>
      <c r="F75" s="230" t="str">
        <f>'Kalk UHR MWS'!F75</f>
        <v>H1-W6</v>
      </c>
      <c r="G75" s="230" t="str">
        <f t="shared" si="12"/>
        <v>H1-J0,5</v>
      </c>
      <c r="H75" s="130">
        <f>'Kalk UHR MWS'!G75</f>
        <v>1.3</v>
      </c>
      <c r="I75" s="100" t="s">
        <v>726</v>
      </c>
      <c r="J75" s="331">
        <f>VLOOKUP(I75,Turnus!$D$9:$E$26,2,FALSE)</f>
        <v>0.5</v>
      </c>
      <c r="K75" s="130">
        <f t="shared" si="8"/>
        <v>0.65</v>
      </c>
      <c r="L75" s="131">
        <f>VLOOKUP($G75,'Leistungswerte GR Schulen'!$C$6:$F$50,4,FALSE)</f>
        <v>0</v>
      </c>
      <c r="M75" s="132">
        <f t="shared" si="13"/>
        <v>0</v>
      </c>
      <c r="N75" s="132">
        <f t="shared" si="9"/>
        <v>0</v>
      </c>
      <c r="O75" s="544">
        <f t="shared" si="7"/>
        <v>0</v>
      </c>
      <c r="P75" s="133">
        <f t="shared" si="10"/>
        <v>0</v>
      </c>
      <c r="Q75" s="134">
        <f t="shared" si="11"/>
        <v>0</v>
      </c>
    </row>
    <row r="76" spans="1:18" s="58" customFormat="1" ht="24.9" customHeight="1" x14ac:dyDescent="0.25">
      <c r="A76" s="304" t="str">
        <f>'Kalk UHR MWS'!A76</f>
        <v>HG</v>
      </c>
      <c r="B76" s="304" t="str">
        <f>'Kalk UHR MWS'!B76</f>
        <v>EG</v>
      </c>
      <c r="C76" s="304" t="str">
        <f>IF('Kalk UHR MWS'!C76="","",'Kalk UHR MWS'!C76)</f>
        <v>EG 04</v>
      </c>
      <c r="D76" s="304" t="str">
        <f>'Kalk UHR MWS'!D76</f>
        <v>Waschen Duschen 4</v>
      </c>
      <c r="E76" s="304" t="str">
        <f>'Kalk UHR MWS'!E76</f>
        <v>Steinzeug/Fliesen</v>
      </c>
      <c r="F76" s="230" t="str">
        <f>'Kalk UHR MWS'!F76</f>
        <v>D1-W6</v>
      </c>
      <c r="G76" s="230" t="str">
        <f t="shared" si="12"/>
        <v>D1-J1</v>
      </c>
      <c r="H76" s="130">
        <f>'Kalk UHR MWS'!G76</f>
        <v>12.2</v>
      </c>
      <c r="I76" s="100" t="s">
        <v>54</v>
      </c>
      <c r="J76" s="331">
        <f>VLOOKUP(I76,Turnus!$D$9:$E$26,2,FALSE)</f>
        <v>1</v>
      </c>
      <c r="K76" s="130">
        <f t="shared" si="8"/>
        <v>12.2</v>
      </c>
      <c r="L76" s="131">
        <f>VLOOKUP($G76,'Leistungswerte GR Schulen'!$C$6:$F$50,4,FALSE)</f>
        <v>0</v>
      </c>
      <c r="M76" s="132">
        <f t="shared" si="13"/>
        <v>0</v>
      </c>
      <c r="N76" s="132">
        <f t="shared" si="9"/>
        <v>0</v>
      </c>
      <c r="O76" s="544">
        <f t="shared" si="7"/>
        <v>0</v>
      </c>
      <c r="P76" s="133">
        <f t="shared" si="10"/>
        <v>0</v>
      </c>
      <c r="Q76" s="134">
        <f t="shared" si="11"/>
        <v>0</v>
      </c>
    </row>
    <row r="77" spans="1:18" s="58" customFormat="1" ht="24.9" customHeight="1" x14ac:dyDescent="0.25">
      <c r="A77" s="304" t="str">
        <f>'Kalk UHR MWS'!A77</f>
        <v>HG</v>
      </c>
      <c r="B77" s="304" t="str">
        <f>'Kalk UHR MWS'!B77</f>
        <v>EG</v>
      </c>
      <c r="C77" s="304" t="str">
        <f>IF('Kalk UHR MWS'!C77="","",'Kalk UHR MWS'!C77)</f>
        <v>EG 04</v>
      </c>
      <c r="D77" s="304" t="str">
        <f>'Kalk UHR MWS'!D77</f>
        <v>WC 4</v>
      </c>
      <c r="E77" s="304" t="str">
        <f>'Kalk UHR MWS'!E77</f>
        <v>Steinzeug/Fliesen</v>
      </c>
      <c r="F77" s="230" t="str">
        <f>'Kalk UHR MWS'!F77</f>
        <v>S1-W6</v>
      </c>
      <c r="G77" s="230" t="str">
        <f t="shared" si="12"/>
        <v>S1-J1</v>
      </c>
      <c r="H77" s="130">
        <f>'Kalk UHR MWS'!G77</f>
        <v>1.3</v>
      </c>
      <c r="I77" s="100" t="s">
        <v>54</v>
      </c>
      <c r="J77" s="331">
        <f>VLOOKUP(I77,Turnus!$D$9:$E$26,2,FALSE)</f>
        <v>1</v>
      </c>
      <c r="K77" s="130">
        <f t="shared" si="8"/>
        <v>1.3</v>
      </c>
      <c r="L77" s="131">
        <f>VLOOKUP($G77,'Leistungswerte GR Schulen'!$C$6:$F$50,4,FALSE)</f>
        <v>0</v>
      </c>
      <c r="M77" s="132">
        <f t="shared" si="13"/>
        <v>0</v>
      </c>
      <c r="N77" s="132">
        <f t="shared" si="9"/>
        <v>0</v>
      </c>
      <c r="O77" s="544">
        <f t="shared" si="7"/>
        <v>0</v>
      </c>
      <c r="P77" s="133">
        <f t="shared" si="10"/>
        <v>0</v>
      </c>
      <c r="Q77" s="134">
        <f t="shared" si="11"/>
        <v>0</v>
      </c>
    </row>
    <row r="78" spans="1:18" s="58" customFormat="1" ht="24.9" customHeight="1" x14ac:dyDescent="0.25">
      <c r="A78" s="304" t="str">
        <f>'Kalk UHR MWS'!A78</f>
        <v>HG</v>
      </c>
      <c r="B78" s="304" t="str">
        <f>'Kalk UHR MWS'!B78</f>
        <v>EG</v>
      </c>
      <c r="C78" s="304" t="str">
        <f>IF('Kalk UHR MWS'!C78="","",'Kalk UHR MWS'!C78)</f>
        <v>EG13</v>
      </c>
      <c r="D78" s="304" t="str">
        <f>'Kalk UHR MWS'!D78</f>
        <v>Förderzimmer</v>
      </c>
      <c r="E78" s="304" t="str">
        <f>'Kalk UHR MWS'!E78</f>
        <v>PVC</v>
      </c>
      <c r="F78" s="230" t="str">
        <f>'Kalk UHR MWS'!F78</f>
        <v>U2-W3</v>
      </c>
      <c r="G78" s="230" t="str">
        <f t="shared" si="12"/>
        <v>U2-J0,5</v>
      </c>
      <c r="H78" s="130">
        <f>'Kalk UHR MWS'!G78</f>
        <v>41.6</v>
      </c>
      <c r="I78" s="100" t="s">
        <v>726</v>
      </c>
      <c r="J78" s="331">
        <f>VLOOKUP(I78,Turnus!$D$9:$E$26,2,FALSE)</f>
        <v>0.5</v>
      </c>
      <c r="K78" s="130">
        <f t="shared" si="8"/>
        <v>20.8</v>
      </c>
      <c r="L78" s="131">
        <f>VLOOKUP($G78,'Leistungswerte GR Schulen'!$C$6:$F$50,4,FALSE)</f>
        <v>0</v>
      </c>
      <c r="M78" s="132">
        <f t="shared" si="13"/>
        <v>0</v>
      </c>
      <c r="N78" s="132">
        <f t="shared" si="9"/>
        <v>0</v>
      </c>
      <c r="O78" s="544">
        <f t="shared" si="7"/>
        <v>0</v>
      </c>
      <c r="P78" s="133">
        <f t="shared" si="10"/>
        <v>0</v>
      </c>
      <c r="Q78" s="134">
        <f t="shared" si="11"/>
        <v>0</v>
      </c>
      <c r="R78" s="311"/>
    </row>
    <row r="79" spans="1:18" s="58" customFormat="1" ht="24.9" customHeight="1" x14ac:dyDescent="0.25">
      <c r="A79" s="304" t="str">
        <f>'Kalk UHR MWS'!A79</f>
        <v>HG</v>
      </c>
      <c r="B79" s="304" t="str">
        <f>'Kalk UHR MWS'!B79</f>
        <v>EG</v>
      </c>
      <c r="C79" s="304" t="str">
        <f>IF('Kalk UHR MWS'!C79="","",'Kalk UHR MWS'!C79)</f>
        <v>EG 11</v>
      </c>
      <c r="D79" s="304" t="str">
        <f>'Kalk UHR MWS'!D79</f>
        <v>WC Damen</v>
      </c>
      <c r="E79" s="304" t="str">
        <f>'Kalk UHR MWS'!E79</f>
        <v>Steinzeug/Fliesen</v>
      </c>
      <c r="F79" s="230" t="str">
        <f>'Kalk UHR MWS'!F79</f>
        <v>S1-W5</v>
      </c>
      <c r="G79" s="230" t="str">
        <f t="shared" si="12"/>
        <v>S1-J1</v>
      </c>
      <c r="H79" s="130">
        <f>'Kalk UHR MWS'!G79</f>
        <v>7.9</v>
      </c>
      <c r="I79" s="100" t="s">
        <v>54</v>
      </c>
      <c r="J79" s="331">
        <f>VLOOKUP(I79,Turnus!$D$9:$E$26,2,FALSE)</f>
        <v>1</v>
      </c>
      <c r="K79" s="130">
        <f t="shared" si="8"/>
        <v>7.9</v>
      </c>
      <c r="L79" s="131">
        <f>VLOOKUP($G79,'Leistungswerte GR Schulen'!$C$6:$F$50,4,FALSE)</f>
        <v>0</v>
      </c>
      <c r="M79" s="132">
        <f t="shared" si="13"/>
        <v>0</v>
      </c>
      <c r="N79" s="132">
        <f t="shared" si="9"/>
        <v>0</v>
      </c>
      <c r="O79" s="544">
        <f t="shared" si="7"/>
        <v>0</v>
      </c>
      <c r="P79" s="133">
        <f t="shared" si="10"/>
        <v>0</v>
      </c>
      <c r="Q79" s="134">
        <f t="shared" si="11"/>
        <v>0</v>
      </c>
    </row>
    <row r="80" spans="1:18" s="58" customFormat="1" ht="24.9" customHeight="1" x14ac:dyDescent="0.25">
      <c r="A80" s="304" t="str">
        <f>'Kalk UHR MWS'!A80</f>
        <v>HG</v>
      </c>
      <c r="B80" s="304" t="str">
        <f>'Kalk UHR MWS'!B80</f>
        <v>EG</v>
      </c>
      <c r="C80" s="304" t="str">
        <f>IF('Kalk UHR MWS'!C80="","",'Kalk UHR MWS'!C80)</f>
        <v>EG 12</v>
      </c>
      <c r="D80" s="304" t="str">
        <f>'Kalk UHR MWS'!D80</f>
        <v>WC Herren</v>
      </c>
      <c r="E80" s="304" t="str">
        <f>'Kalk UHR MWS'!E80</f>
        <v>Steinzeug/Fliesen</v>
      </c>
      <c r="F80" s="230" t="str">
        <f>'Kalk UHR MWS'!F80</f>
        <v>S1-W5</v>
      </c>
      <c r="G80" s="230" t="str">
        <f t="shared" si="12"/>
        <v>S1-J1</v>
      </c>
      <c r="H80" s="130">
        <f>'Kalk UHR MWS'!G80</f>
        <v>7.9</v>
      </c>
      <c r="I80" s="100" t="s">
        <v>54</v>
      </c>
      <c r="J80" s="331">
        <f>VLOOKUP(I80,Turnus!$D$9:$E$26,2,FALSE)</f>
        <v>1</v>
      </c>
      <c r="K80" s="130">
        <f t="shared" si="1"/>
        <v>7.9</v>
      </c>
      <c r="L80" s="131">
        <f>VLOOKUP($G80,'Leistungswerte GR Schulen'!$C$6:$F$50,4,FALSE)</f>
        <v>0</v>
      </c>
      <c r="M80" s="132">
        <f t="shared" si="13"/>
        <v>0</v>
      </c>
      <c r="N80" s="132">
        <f t="shared" si="2"/>
        <v>0</v>
      </c>
      <c r="O80" s="544">
        <f t="shared" si="7"/>
        <v>0</v>
      </c>
      <c r="P80" s="133">
        <f t="shared" si="3"/>
        <v>0</v>
      </c>
      <c r="Q80" s="134">
        <f t="shared" si="4"/>
        <v>0</v>
      </c>
      <c r="R80" s="311"/>
    </row>
    <row r="81" spans="1:18" s="58" customFormat="1" ht="24.9" customHeight="1" x14ac:dyDescent="0.25">
      <c r="A81" s="304" t="str">
        <f>'Kalk UHR MWS'!A81</f>
        <v>HG</v>
      </c>
      <c r="B81" s="304" t="str">
        <f>'Kalk UHR MWS'!B81</f>
        <v>EG</v>
      </c>
      <c r="C81" s="304" t="str">
        <f>IF('Kalk UHR MWS'!C81="","",'Kalk UHR MWS'!C81)</f>
        <v/>
      </c>
      <c r="D81" s="304" t="str">
        <f>'Kalk UHR MWS'!D81</f>
        <v>Windfang Nebeneingang</v>
      </c>
      <c r="E81" s="304" t="str">
        <f>'Kalk UHR MWS'!E81</f>
        <v>Sauberlaufmatte</v>
      </c>
      <c r="F81" s="230" t="str">
        <f>'Kalk UHR MWS'!F81</f>
        <v>E2-W5</v>
      </c>
      <c r="G81" s="230" t="str">
        <f t="shared" si="12"/>
        <v>E2-J0,5</v>
      </c>
      <c r="H81" s="130">
        <f>'Kalk UHR MWS'!G81</f>
        <v>5.5</v>
      </c>
      <c r="I81" s="100" t="s">
        <v>726</v>
      </c>
      <c r="J81" s="331">
        <f>VLOOKUP(I81,Turnus!$D$9:$E$26,2,FALSE)</f>
        <v>0.5</v>
      </c>
      <c r="K81" s="130">
        <f t="shared" si="1"/>
        <v>2.75</v>
      </c>
      <c r="L81" s="131">
        <f>VLOOKUP($G81,'Leistungswerte GR Schulen'!$C$6:$F$50,4,FALSE)</f>
        <v>0</v>
      </c>
      <c r="M81" s="132">
        <f t="shared" si="13"/>
        <v>0</v>
      </c>
      <c r="N81" s="132">
        <f t="shared" si="2"/>
        <v>0</v>
      </c>
      <c r="O81" s="544">
        <f t="shared" si="7"/>
        <v>0</v>
      </c>
      <c r="P81" s="133">
        <f t="shared" si="3"/>
        <v>0</v>
      </c>
      <c r="Q81" s="134">
        <f t="shared" si="4"/>
        <v>0</v>
      </c>
    </row>
    <row r="82" spans="1:18" s="58" customFormat="1" ht="24.9" customHeight="1" x14ac:dyDescent="0.25">
      <c r="A82" s="304" t="str">
        <f>'Kalk UHR MWS'!A82</f>
        <v>HG</v>
      </c>
      <c r="B82" s="304" t="str">
        <f>'Kalk UHR MWS'!B82</f>
        <v>EG</v>
      </c>
      <c r="C82" s="304" t="str">
        <f>IF('Kalk UHR MWS'!C82="","",'Kalk UHR MWS'!C82)</f>
        <v>EG10</v>
      </c>
      <c r="D82" s="304" t="str">
        <f>'Kalk UHR MWS'!D82</f>
        <v>Aufenthaltsraum</v>
      </c>
      <c r="E82" s="304" t="str">
        <f>'Kalk UHR MWS'!E82</f>
        <v>Lino</v>
      </c>
      <c r="F82" s="230" t="str">
        <f>'Kalk UHR MWS'!F82</f>
        <v>G1-W3</v>
      </c>
      <c r="G82" s="230" t="str">
        <f t="shared" si="12"/>
        <v>G1-J0,5</v>
      </c>
      <c r="H82" s="130">
        <f>'Kalk UHR MWS'!G82</f>
        <v>31.4</v>
      </c>
      <c r="I82" s="100" t="s">
        <v>726</v>
      </c>
      <c r="J82" s="331">
        <f>VLOOKUP(I82,Turnus!$D$9:$E$26,2,FALSE)</f>
        <v>0.5</v>
      </c>
      <c r="K82" s="130">
        <f t="shared" si="1"/>
        <v>15.7</v>
      </c>
      <c r="L82" s="131">
        <f>VLOOKUP($G82,'Leistungswerte GR Schulen'!$C$6:$F$50,4,FALSE)</f>
        <v>0</v>
      </c>
      <c r="M82" s="132">
        <f t="shared" si="13"/>
        <v>0</v>
      </c>
      <c r="N82" s="132">
        <f t="shared" si="2"/>
        <v>0</v>
      </c>
      <c r="O82" s="544">
        <f t="shared" si="7"/>
        <v>0</v>
      </c>
      <c r="P82" s="133">
        <f t="shared" si="3"/>
        <v>0</v>
      </c>
      <c r="Q82" s="134">
        <f t="shared" si="4"/>
        <v>0</v>
      </c>
    </row>
    <row r="83" spans="1:18" s="58" customFormat="1" ht="24.9" customHeight="1" x14ac:dyDescent="0.25">
      <c r="A83" s="304" t="str">
        <f>'Kalk UHR MWS'!A83</f>
        <v>HG</v>
      </c>
      <c r="B83" s="304" t="str">
        <f>'Kalk UHR MWS'!B83</f>
        <v>EG</v>
      </c>
      <c r="C83" s="304" t="str">
        <f>IF('Kalk UHR MWS'!C83="","",'Kalk UHR MWS'!C83)</f>
        <v>EG10</v>
      </c>
      <c r="D83" s="304" t="str">
        <f>'Kalk UHR MWS'!D83</f>
        <v>Bistro</v>
      </c>
      <c r="E83" s="304" t="str">
        <f>'Kalk UHR MWS'!E83</f>
        <v>Steinzeug/Fliesen</v>
      </c>
      <c r="F83" s="230" t="str">
        <f>'Kalk UHR MWS'!F83</f>
        <v>G1-W3</v>
      </c>
      <c r="G83" s="230" t="str">
        <f t="shared" si="12"/>
        <v>G1-J0,5</v>
      </c>
      <c r="H83" s="130">
        <f>'Kalk UHR MWS'!G83</f>
        <v>23.8</v>
      </c>
      <c r="I83" s="100" t="s">
        <v>726</v>
      </c>
      <c r="J83" s="331">
        <f>VLOOKUP(I83,Turnus!$D$9:$E$26,2,FALSE)</f>
        <v>0.5</v>
      </c>
      <c r="K83" s="130">
        <f t="shared" si="1"/>
        <v>11.9</v>
      </c>
      <c r="L83" s="131">
        <f>VLOOKUP($G83,'Leistungswerte GR Schulen'!$C$6:$F$50,4,FALSE)</f>
        <v>0</v>
      </c>
      <c r="M83" s="132">
        <f t="shared" si="13"/>
        <v>0</v>
      </c>
      <c r="N83" s="132">
        <f t="shared" si="2"/>
        <v>0</v>
      </c>
      <c r="O83" s="544">
        <f t="shared" si="7"/>
        <v>0</v>
      </c>
      <c r="P83" s="133">
        <f t="shared" si="3"/>
        <v>0</v>
      </c>
      <c r="Q83" s="134">
        <f t="shared" si="4"/>
        <v>0</v>
      </c>
    </row>
    <row r="84" spans="1:18" s="58" customFormat="1" ht="24.9" customHeight="1" x14ac:dyDescent="0.25">
      <c r="A84" s="304" t="str">
        <f>'Kalk UHR MWS'!A84</f>
        <v>HG</v>
      </c>
      <c r="B84" s="304" t="str">
        <f>'Kalk UHR MWS'!B84</f>
        <v>EG</v>
      </c>
      <c r="C84" s="304" t="str">
        <f>IF('Kalk UHR MWS'!C84="","",'Kalk UHR MWS'!C84)</f>
        <v/>
      </c>
      <c r="D84" s="304" t="str">
        <f>'Kalk UHR MWS'!D84</f>
        <v>Pforte</v>
      </c>
      <c r="E84" s="304" t="str">
        <f>'Kalk UHR MWS'!E84</f>
        <v>Lino</v>
      </c>
      <c r="F84" s="230" t="str">
        <f>'Kalk UHR MWS'!F84</f>
        <v>Z-kR</v>
      </c>
      <c r="G84" s="417" t="str">
        <f t="shared" si="12"/>
        <v>Z--kR</v>
      </c>
      <c r="H84" s="130">
        <f>'Kalk UHR MWS'!G84</f>
        <v>5.9</v>
      </c>
      <c r="I84" s="100" t="s">
        <v>68</v>
      </c>
      <c r="J84" s="331">
        <f>VLOOKUP(I84,Turnus!$D$9:$E$26,2,FALSE)</f>
        <v>0</v>
      </c>
      <c r="K84" s="130">
        <f t="shared" si="1"/>
        <v>0</v>
      </c>
      <c r="L84" s="131">
        <f>VLOOKUP($G84,'Leistungswerte GR Schulen'!$C$6:$F$50,4,FALSE)</f>
        <v>0</v>
      </c>
      <c r="M84" s="132">
        <f t="shared" si="13"/>
        <v>0</v>
      </c>
      <c r="N84" s="132">
        <f t="shared" si="2"/>
        <v>0</v>
      </c>
      <c r="O84" s="544">
        <f t="shared" si="7"/>
        <v>0</v>
      </c>
      <c r="P84" s="133">
        <f t="shared" si="3"/>
        <v>0</v>
      </c>
      <c r="Q84" s="134">
        <f t="shared" si="4"/>
        <v>0</v>
      </c>
    </row>
    <row r="85" spans="1:18" s="58" customFormat="1" ht="24.9" customHeight="1" x14ac:dyDescent="0.25">
      <c r="A85" s="304" t="str">
        <f>'Kalk UHR MWS'!A85</f>
        <v>HG</v>
      </c>
      <c r="B85" s="304" t="str">
        <f>'Kalk UHR MWS'!B85</f>
        <v>EG</v>
      </c>
      <c r="C85" s="304" t="str">
        <f>IF('Kalk UHR MWS'!C85="","",'Kalk UHR MWS'!C85)</f>
        <v>EG09</v>
      </c>
      <c r="D85" s="304" t="str">
        <f>'Kalk UHR MWS'!D85</f>
        <v>Büro OGS</v>
      </c>
      <c r="E85" s="304" t="str">
        <f>'Kalk UHR MWS'!E85</f>
        <v>Steinzeug/Fliesen</v>
      </c>
      <c r="F85" s="230" t="str">
        <f>'Kalk UHR MWS'!F85</f>
        <v>G1-W3</v>
      </c>
      <c r="G85" s="230" t="str">
        <f t="shared" si="12"/>
        <v>G1-J0,5</v>
      </c>
      <c r="H85" s="130">
        <f>'Kalk UHR MWS'!G85</f>
        <v>12.48</v>
      </c>
      <c r="I85" s="100" t="s">
        <v>726</v>
      </c>
      <c r="J85" s="331">
        <f>VLOOKUP(I85,Turnus!$D$9:$E$26,2,FALSE)</f>
        <v>0.5</v>
      </c>
      <c r="K85" s="130">
        <f t="shared" si="1"/>
        <v>6.24</v>
      </c>
      <c r="L85" s="131">
        <f>VLOOKUP($G85,'Leistungswerte GR Schulen'!$C$6:$F$50,4,FALSE)</f>
        <v>0</v>
      </c>
      <c r="M85" s="132">
        <f t="shared" si="13"/>
        <v>0</v>
      </c>
      <c r="N85" s="132">
        <f t="shared" si="2"/>
        <v>0</v>
      </c>
      <c r="O85" s="544">
        <f t="shared" si="7"/>
        <v>0</v>
      </c>
      <c r="P85" s="133">
        <f t="shared" si="3"/>
        <v>0</v>
      </c>
      <c r="Q85" s="134">
        <f t="shared" si="4"/>
        <v>0</v>
      </c>
    </row>
    <row r="86" spans="1:18" s="58" customFormat="1" ht="24.9" customHeight="1" x14ac:dyDescent="0.25">
      <c r="A86" s="304" t="str">
        <f>'Kalk UHR MWS'!A86</f>
        <v>HG</v>
      </c>
      <c r="B86" s="304" t="str">
        <f>'Kalk UHR MWS'!B86</f>
        <v>EG</v>
      </c>
      <c r="C86" s="304" t="str">
        <f>IF('Kalk UHR MWS'!C86="","",'Kalk UHR MWS'!C86)</f>
        <v>EG 09</v>
      </c>
      <c r="D86" s="304" t="str">
        <f>'Kalk UHR MWS'!D86</f>
        <v>OGS</v>
      </c>
      <c r="E86" s="304" t="str">
        <f>'Kalk UHR MWS'!E86</f>
        <v>Steinzeug/Fliesen</v>
      </c>
      <c r="F86" s="230" t="str">
        <f>'Kalk UHR MWS'!F86</f>
        <v>G1-W3</v>
      </c>
      <c r="G86" s="230" t="str">
        <f t="shared" si="12"/>
        <v>G1-J0,5</v>
      </c>
      <c r="H86" s="130">
        <f>'Kalk UHR MWS'!G86</f>
        <v>10.3</v>
      </c>
      <c r="I86" s="100" t="s">
        <v>726</v>
      </c>
      <c r="J86" s="331">
        <f>VLOOKUP(I86,Turnus!$D$9:$E$26,2,FALSE)</f>
        <v>0.5</v>
      </c>
      <c r="K86" s="130">
        <f t="shared" si="1"/>
        <v>5.15</v>
      </c>
      <c r="L86" s="131">
        <f>VLOOKUP($G86,'Leistungswerte GR Schulen'!$C$6:$F$50,4,FALSE)</f>
        <v>0</v>
      </c>
      <c r="M86" s="132">
        <f t="shared" si="13"/>
        <v>0</v>
      </c>
      <c r="N86" s="132">
        <f t="shared" si="2"/>
        <v>0</v>
      </c>
      <c r="O86" s="544">
        <f t="shared" si="7"/>
        <v>0</v>
      </c>
      <c r="P86" s="133">
        <f t="shared" si="3"/>
        <v>0</v>
      </c>
      <c r="Q86" s="134">
        <f t="shared" si="4"/>
        <v>0</v>
      </c>
    </row>
    <row r="87" spans="1:18" s="58" customFormat="1" ht="24.9" customHeight="1" x14ac:dyDescent="0.25">
      <c r="A87" s="304" t="str">
        <f>'Kalk UHR MWS'!A87</f>
        <v>HG</v>
      </c>
      <c r="B87" s="304" t="str">
        <f>'Kalk UHR MWS'!B87</f>
        <v>EG</v>
      </c>
      <c r="C87" s="304" t="str">
        <f>IF('Kalk UHR MWS'!C87="","",'Kalk UHR MWS'!C87)</f>
        <v>bei EG 09</v>
      </c>
      <c r="D87" s="304" t="str">
        <f>'Kalk UHR MWS'!D87</f>
        <v>Küche OGS</v>
      </c>
      <c r="E87" s="304" t="str">
        <f>'Kalk UHR MWS'!E87</f>
        <v>Steinzeug/Fliesen</v>
      </c>
      <c r="F87" s="230" t="str">
        <f>'Kalk UHR MWS'!F87</f>
        <v>K1-W5</v>
      </c>
      <c r="G87" s="230" t="str">
        <f t="shared" si="12"/>
        <v>K1-J1</v>
      </c>
      <c r="H87" s="130">
        <f>'Kalk UHR MWS'!G87</f>
        <v>9.5</v>
      </c>
      <c r="I87" s="100" t="s">
        <v>54</v>
      </c>
      <c r="J87" s="331">
        <f>VLOOKUP(I87,Turnus!$D$9:$E$26,2,FALSE)</f>
        <v>1</v>
      </c>
      <c r="K87" s="130">
        <f t="shared" si="1"/>
        <v>9.5</v>
      </c>
      <c r="L87" s="131">
        <f>VLOOKUP($G87,'Leistungswerte GR Schulen'!$C$6:$F$50,4,FALSE)</f>
        <v>0</v>
      </c>
      <c r="M87" s="132">
        <f t="shared" si="13"/>
        <v>0</v>
      </c>
      <c r="N87" s="132">
        <f t="shared" si="2"/>
        <v>0</v>
      </c>
      <c r="O87" s="544">
        <f t="shared" si="7"/>
        <v>0</v>
      </c>
      <c r="P87" s="133">
        <f t="shared" si="3"/>
        <v>0</v>
      </c>
      <c r="Q87" s="134">
        <f t="shared" si="4"/>
        <v>0</v>
      </c>
    </row>
    <row r="88" spans="1:18" s="58" customFormat="1" ht="24.9" customHeight="1" x14ac:dyDescent="0.25">
      <c r="A88" s="304" t="str">
        <f>'Kalk UHR MWS'!A88</f>
        <v>Neubau</v>
      </c>
      <c r="B88" s="304" t="str">
        <f>'Kalk UHR MWS'!B88</f>
        <v>EG</v>
      </c>
      <c r="C88" s="304" t="str">
        <f>IF('Kalk UHR MWS'!C88="","",'Kalk UHR MWS'!C88)</f>
        <v>EG 24</v>
      </c>
      <c r="D88" s="304" t="str">
        <f>'Kalk UHR MWS'!D88</f>
        <v>Klassenraum 1</v>
      </c>
      <c r="E88" s="304" t="str">
        <f>'Kalk UHR MWS'!E88</f>
        <v>Holz</v>
      </c>
      <c r="F88" s="230" t="str">
        <f>'Kalk UHR MWS'!F88</f>
        <v>U1-W3</v>
      </c>
      <c r="G88" s="230" t="str">
        <f t="shared" si="12"/>
        <v>U1-J0,5</v>
      </c>
      <c r="H88" s="130">
        <f>'Kalk UHR MWS'!G88</f>
        <v>64.11</v>
      </c>
      <c r="I88" s="100" t="s">
        <v>726</v>
      </c>
      <c r="J88" s="331">
        <f>VLOOKUP(I88,Turnus!$D$9:$E$26,2,FALSE)</f>
        <v>0.5</v>
      </c>
      <c r="K88" s="130">
        <f t="shared" si="1"/>
        <v>32.055</v>
      </c>
      <c r="L88" s="131">
        <f>VLOOKUP($G88,'Leistungswerte GR Schulen'!$C$6:$F$50,4,FALSE)</f>
        <v>0</v>
      </c>
      <c r="M88" s="132">
        <f t="shared" si="13"/>
        <v>0</v>
      </c>
      <c r="N88" s="132">
        <f t="shared" si="2"/>
        <v>0</v>
      </c>
      <c r="O88" s="544">
        <f t="shared" si="7"/>
        <v>0</v>
      </c>
      <c r="P88" s="133">
        <f t="shared" si="3"/>
        <v>0</v>
      </c>
      <c r="Q88" s="134">
        <f t="shared" si="4"/>
        <v>0</v>
      </c>
    </row>
    <row r="89" spans="1:18" s="58" customFormat="1" ht="24.9" customHeight="1" x14ac:dyDescent="0.25">
      <c r="A89" s="304" t="str">
        <f>'Kalk UHR MWS'!A89</f>
        <v>Neubau</v>
      </c>
      <c r="B89" s="304" t="str">
        <f>'Kalk UHR MWS'!B89</f>
        <v>EG</v>
      </c>
      <c r="C89" s="304" t="str">
        <f>IF('Kalk UHR MWS'!C89="","",'Kalk UHR MWS'!C89)</f>
        <v>EG 23</v>
      </c>
      <c r="D89" s="304" t="str">
        <f>'Kalk UHR MWS'!D89</f>
        <v>Klassenraum 2</v>
      </c>
      <c r="E89" s="304" t="str">
        <f>'Kalk UHR MWS'!E89</f>
        <v>Holz</v>
      </c>
      <c r="F89" s="230" t="str">
        <f>'Kalk UHR MWS'!F89</f>
        <v>U1-W3</v>
      </c>
      <c r="G89" s="230" t="str">
        <f t="shared" si="12"/>
        <v>U1-J0,5</v>
      </c>
      <c r="H89" s="130">
        <f>'Kalk UHR MWS'!G89</f>
        <v>64.3</v>
      </c>
      <c r="I89" s="100" t="s">
        <v>726</v>
      </c>
      <c r="J89" s="331">
        <f>VLOOKUP(I89,Turnus!$D$9:$E$26,2,FALSE)</f>
        <v>0.5</v>
      </c>
      <c r="K89" s="130">
        <f t="shared" ref="K89:K118" si="14">+H89*J89</f>
        <v>32.15</v>
      </c>
      <c r="L89" s="131">
        <f>VLOOKUP($G89,'Leistungswerte GR Schulen'!$C$6:$F$50,4,FALSE)</f>
        <v>0</v>
      </c>
      <c r="M89" s="132">
        <f t="shared" si="13"/>
        <v>0</v>
      </c>
      <c r="N89" s="132">
        <f t="shared" ref="N89:N118" si="15">IF(ISERROR(K89/L89),0,K89/L89)</f>
        <v>0</v>
      </c>
      <c r="O89" s="544">
        <f t="shared" si="7"/>
        <v>0</v>
      </c>
      <c r="P89" s="133">
        <f t="shared" ref="P89:P118" si="16">IF(ISERROR(H89/L89*O89),0,H89/L89*O89)</f>
        <v>0</v>
      </c>
      <c r="Q89" s="134">
        <f t="shared" ref="Q89:Q118" si="17">+N89*O89</f>
        <v>0</v>
      </c>
    </row>
    <row r="90" spans="1:18" s="58" customFormat="1" ht="24.9" customHeight="1" x14ac:dyDescent="0.25">
      <c r="A90" s="304" t="str">
        <f>'Kalk UHR MWS'!A90</f>
        <v>Neubau</v>
      </c>
      <c r="B90" s="304" t="str">
        <f>'Kalk UHR MWS'!B90</f>
        <v>EG</v>
      </c>
      <c r="C90" s="304" t="str">
        <f>IF('Kalk UHR MWS'!C90="","",'Kalk UHR MWS'!C90)</f>
        <v>EG 22</v>
      </c>
      <c r="D90" s="304" t="str">
        <f>'Kalk UHR MWS'!D90</f>
        <v>Klassenraum 3</v>
      </c>
      <c r="E90" s="304" t="str">
        <f>'Kalk UHR MWS'!E90</f>
        <v>Holz</v>
      </c>
      <c r="F90" s="230" t="str">
        <f>'Kalk UHR MWS'!F90</f>
        <v>U1-W3</v>
      </c>
      <c r="G90" s="230" t="str">
        <f t="shared" si="12"/>
        <v>U1-J0,5</v>
      </c>
      <c r="H90" s="130">
        <f>'Kalk UHR MWS'!G90</f>
        <v>70.489999999999995</v>
      </c>
      <c r="I90" s="100" t="s">
        <v>726</v>
      </c>
      <c r="J90" s="331">
        <f>VLOOKUP(I90,Turnus!$D$9:$E$26,2,FALSE)</f>
        <v>0.5</v>
      </c>
      <c r="K90" s="130">
        <f t="shared" si="14"/>
        <v>35.244999999999997</v>
      </c>
      <c r="L90" s="131">
        <f>VLOOKUP($G90,'Leistungswerte GR Schulen'!$C$6:$F$50,4,FALSE)</f>
        <v>0</v>
      </c>
      <c r="M90" s="132">
        <f t="shared" si="13"/>
        <v>0</v>
      </c>
      <c r="N90" s="132">
        <f t="shared" si="15"/>
        <v>0</v>
      </c>
      <c r="O90" s="544">
        <f t="shared" si="7"/>
        <v>0</v>
      </c>
      <c r="P90" s="133">
        <f t="shared" si="16"/>
        <v>0</v>
      </c>
      <c r="Q90" s="134">
        <f t="shared" si="17"/>
        <v>0</v>
      </c>
      <c r="R90" s="311"/>
    </row>
    <row r="91" spans="1:18" s="58" customFormat="1" ht="24.9" customHeight="1" x14ac:dyDescent="0.25">
      <c r="A91" s="304" t="str">
        <f>'Kalk UHR MWS'!A91</f>
        <v>Neubau</v>
      </c>
      <c r="B91" s="304" t="str">
        <f>'Kalk UHR MWS'!B91</f>
        <v>EG</v>
      </c>
      <c r="C91" s="304" t="str">
        <f>IF('Kalk UHR MWS'!C91="","",'Kalk UHR MWS'!C91)</f>
        <v/>
      </c>
      <c r="D91" s="304" t="str">
        <f>'Kalk UHR MWS'!D91</f>
        <v>Flur</v>
      </c>
      <c r="E91" s="304" t="str">
        <f>'Kalk UHR MWS'!E91</f>
        <v>Steinzeug/Fliesen</v>
      </c>
      <c r="F91" s="230" t="str">
        <f>'Kalk UHR MWS'!F91</f>
        <v>F1-W5</v>
      </c>
      <c r="G91" s="230" t="str">
        <f t="shared" si="12"/>
        <v>F1-J0,5</v>
      </c>
      <c r="H91" s="130">
        <f>'Kalk UHR MWS'!G91</f>
        <v>67.930000000000007</v>
      </c>
      <c r="I91" s="100" t="s">
        <v>726</v>
      </c>
      <c r="J91" s="331">
        <f>VLOOKUP(I91,Turnus!$D$9:$E$26,2,FALSE)</f>
        <v>0.5</v>
      </c>
      <c r="K91" s="130">
        <f t="shared" si="14"/>
        <v>33.965000000000003</v>
      </c>
      <c r="L91" s="131">
        <f>VLOOKUP($G91,'Leistungswerte GR Schulen'!$C$6:$F$50,4,FALSE)</f>
        <v>0</v>
      </c>
      <c r="M91" s="132">
        <f t="shared" si="13"/>
        <v>0</v>
      </c>
      <c r="N91" s="132">
        <f t="shared" si="15"/>
        <v>0</v>
      </c>
      <c r="O91" s="544">
        <f t="shared" si="7"/>
        <v>0</v>
      </c>
      <c r="P91" s="133">
        <f t="shared" si="16"/>
        <v>0</v>
      </c>
      <c r="Q91" s="134">
        <f t="shared" si="17"/>
        <v>0</v>
      </c>
    </row>
    <row r="92" spans="1:18" s="58" customFormat="1" ht="24.9" customHeight="1" x14ac:dyDescent="0.25">
      <c r="A92" s="304" t="str">
        <f>'Kalk UHR MWS'!A92</f>
        <v>Neubau</v>
      </c>
      <c r="B92" s="304" t="str">
        <f>'Kalk UHR MWS'!B92</f>
        <v>EG</v>
      </c>
      <c r="C92" s="304" t="str">
        <f>IF('Kalk UHR MWS'!C92="","",'Kalk UHR MWS'!C92)</f>
        <v/>
      </c>
      <c r="D92" s="304" t="str">
        <f>'Kalk UHR MWS'!D92</f>
        <v>Windfang</v>
      </c>
      <c r="E92" s="304" t="str">
        <f>'Kalk UHR MWS'!E92</f>
        <v>Steinzeug/Fliesen</v>
      </c>
      <c r="F92" s="230" t="str">
        <f>'Kalk UHR MWS'!F92</f>
        <v>E2-W5</v>
      </c>
      <c r="G92" s="230" t="str">
        <f t="shared" si="12"/>
        <v>E2-J0,5</v>
      </c>
      <c r="H92" s="130">
        <f>'Kalk UHR MWS'!G92</f>
        <v>6.21</v>
      </c>
      <c r="I92" s="100" t="s">
        <v>726</v>
      </c>
      <c r="J92" s="331">
        <f>VLOOKUP(I92,Turnus!$D$9:$E$26,2,FALSE)</f>
        <v>0.5</v>
      </c>
      <c r="K92" s="130">
        <f t="shared" si="14"/>
        <v>3.105</v>
      </c>
      <c r="L92" s="131">
        <f>VLOOKUP($G92,'Leistungswerte GR Schulen'!$C$6:$F$50,4,FALSE)</f>
        <v>0</v>
      </c>
      <c r="M92" s="132">
        <f t="shared" si="13"/>
        <v>0</v>
      </c>
      <c r="N92" s="132">
        <f t="shared" si="15"/>
        <v>0</v>
      </c>
      <c r="O92" s="544">
        <f t="shared" si="7"/>
        <v>0</v>
      </c>
      <c r="P92" s="133">
        <f t="shared" si="16"/>
        <v>0</v>
      </c>
      <c r="Q92" s="134">
        <f t="shared" si="17"/>
        <v>0</v>
      </c>
    </row>
    <row r="93" spans="1:18" s="58" customFormat="1" ht="24.9" customHeight="1" x14ac:dyDescent="0.25">
      <c r="A93" s="304" t="str">
        <f>'Kalk UHR MWS'!A93</f>
        <v>Neubau</v>
      </c>
      <c r="B93" s="304" t="str">
        <f>'Kalk UHR MWS'!B93</f>
        <v>EG</v>
      </c>
      <c r="C93" s="304" t="str">
        <f>IF('Kalk UHR MWS'!C93="","",'Kalk UHR MWS'!C93)</f>
        <v>EG 21</v>
      </c>
      <c r="D93" s="304" t="str">
        <f>'Kalk UHR MWS'!D93</f>
        <v>WC Mädchen</v>
      </c>
      <c r="E93" s="304" t="str">
        <f>'Kalk UHR MWS'!E93</f>
        <v>Steinzeug/Fliesen</v>
      </c>
      <c r="F93" s="230" t="str">
        <f>'Kalk UHR MWS'!F93</f>
        <v>S1-W5</v>
      </c>
      <c r="G93" s="230" t="str">
        <f t="shared" si="12"/>
        <v>S1-J1</v>
      </c>
      <c r="H93" s="130">
        <f>'Kalk UHR MWS'!G93</f>
        <v>12.59</v>
      </c>
      <c r="I93" s="100" t="s">
        <v>54</v>
      </c>
      <c r="J93" s="331">
        <f>VLOOKUP(I93,Turnus!$D$9:$E$26,2,FALSE)</f>
        <v>1</v>
      </c>
      <c r="K93" s="130">
        <f t="shared" si="14"/>
        <v>12.59</v>
      </c>
      <c r="L93" s="131">
        <f>VLOOKUP($G93,'Leistungswerte GR Schulen'!$C$6:$F$50,4,FALSE)</f>
        <v>0</v>
      </c>
      <c r="M93" s="132">
        <f t="shared" si="13"/>
        <v>0</v>
      </c>
      <c r="N93" s="132">
        <f t="shared" si="15"/>
        <v>0</v>
      </c>
      <c r="O93" s="544">
        <f t="shared" si="7"/>
        <v>0</v>
      </c>
      <c r="P93" s="133">
        <f t="shared" si="16"/>
        <v>0</v>
      </c>
      <c r="Q93" s="134">
        <f t="shared" si="17"/>
        <v>0</v>
      </c>
    </row>
    <row r="94" spans="1:18" s="58" customFormat="1" ht="24.9" customHeight="1" x14ac:dyDescent="0.25">
      <c r="A94" s="304" t="str">
        <f>'Kalk UHR MWS'!A94</f>
        <v>HG</v>
      </c>
      <c r="B94" s="304" t="str">
        <f>'Kalk UHR MWS'!B94</f>
        <v>OG</v>
      </c>
      <c r="C94" s="304" t="str">
        <f>IF('Kalk UHR MWS'!C94="","",'Kalk UHR MWS'!C94)</f>
        <v/>
      </c>
      <c r="D94" s="304" t="str">
        <f>'Kalk UHR MWS'!D94</f>
        <v>Flur 1</v>
      </c>
      <c r="E94" s="304" t="str">
        <f>'Kalk UHR MWS'!E94</f>
        <v>Steinzeug/Fliesen</v>
      </c>
      <c r="F94" s="230" t="str">
        <f>'Kalk UHR MWS'!F94</f>
        <v>F1-W5</v>
      </c>
      <c r="G94" s="230" t="str">
        <f t="shared" si="12"/>
        <v>F1-J0,5</v>
      </c>
      <c r="H94" s="130">
        <f>'Kalk UHR MWS'!G94</f>
        <v>54.8</v>
      </c>
      <c r="I94" s="100" t="s">
        <v>726</v>
      </c>
      <c r="J94" s="331">
        <f>VLOOKUP(I94,Turnus!$D$9:$E$26,2,FALSE)</f>
        <v>0.5</v>
      </c>
      <c r="K94" s="130">
        <f t="shared" si="14"/>
        <v>27.4</v>
      </c>
      <c r="L94" s="131">
        <f>VLOOKUP($G94,'Leistungswerte GR Schulen'!$C$6:$F$50,4,FALSE)</f>
        <v>0</v>
      </c>
      <c r="M94" s="132">
        <f t="shared" si="13"/>
        <v>0</v>
      </c>
      <c r="N94" s="132">
        <f t="shared" si="15"/>
        <v>0</v>
      </c>
      <c r="O94" s="544">
        <f t="shared" si="7"/>
        <v>0</v>
      </c>
      <c r="P94" s="133">
        <f t="shared" si="16"/>
        <v>0</v>
      </c>
      <c r="Q94" s="134">
        <f t="shared" si="17"/>
        <v>0</v>
      </c>
    </row>
    <row r="95" spans="1:18" s="58" customFormat="1" ht="24.9" customHeight="1" x14ac:dyDescent="0.25">
      <c r="A95" s="304" t="str">
        <f>'Kalk UHR MWS'!A95</f>
        <v>HG</v>
      </c>
      <c r="B95" s="304" t="str">
        <f>'Kalk UHR MWS'!B95</f>
        <v>OG</v>
      </c>
      <c r="C95" s="304" t="str">
        <f>IF('Kalk UHR MWS'!C95="","",'Kalk UHR MWS'!C95)</f>
        <v>OG24</v>
      </c>
      <c r="D95" s="304" t="str">
        <f>'Kalk UHR MWS'!D95</f>
        <v>Lehrküche</v>
      </c>
      <c r="E95" s="304" t="str">
        <f>'Kalk UHR MWS'!E95</f>
        <v>Steinzeug/Fliesen</v>
      </c>
      <c r="F95" s="230" t="str">
        <f>'Kalk UHR MWS'!F95</f>
        <v>K1-W3</v>
      </c>
      <c r="G95" s="230" t="str">
        <f t="shared" si="12"/>
        <v>K1-J1</v>
      </c>
      <c r="H95" s="130">
        <f>'Kalk UHR MWS'!G95</f>
        <v>143.6</v>
      </c>
      <c r="I95" s="100" t="s">
        <v>54</v>
      </c>
      <c r="J95" s="331">
        <f>VLOOKUP(I95,Turnus!$D$9:$E$26,2,FALSE)</f>
        <v>1</v>
      </c>
      <c r="K95" s="130">
        <f t="shared" si="14"/>
        <v>143.6</v>
      </c>
      <c r="L95" s="131">
        <f>VLOOKUP($G95,'Leistungswerte GR Schulen'!$C$6:$F$50,4,FALSE)</f>
        <v>0</v>
      </c>
      <c r="M95" s="132">
        <f t="shared" si="13"/>
        <v>0</v>
      </c>
      <c r="N95" s="132">
        <f t="shared" si="15"/>
        <v>0</v>
      </c>
      <c r="O95" s="544">
        <f t="shared" si="7"/>
        <v>0</v>
      </c>
      <c r="P95" s="133">
        <f t="shared" si="16"/>
        <v>0</v>
      </c>
      <c r="Q95" s="134">
        <f t="shared" si="17"/>
        <v>0</v>
      </c>
    </row>
    <row r="96" spans="1:18" s="58" customFormat="1" ht="24.9" customHeight="1" x14ac:dyDescent="0.25">
      <c r="A96" s="304" t="str">
        <f>'Kalk UHR MWS'!A96</f>
        <v>HG</v>
      </c>
      <c r="B96" s="304" t="str">
        <f>'Kalk UHR MWS'!B96</f>
        <v>OG</v>
      </c>
      <c r="C96" s="304" t="str">
        <f>IF('Kalk UHR MWS'!C96="","",'Kalk UHR MWS'!C96)</f>
        <v>OG18</v>
      </c>
      <c r="D96" s="304" t="str">
        <f>'Kalk UHR MWS'!D96</f>
        <v>Klassenraum</v>
      </c>
      <c r="E96" s="304" t="str">
        <f>'Kalk UHR MWS'!E96</f>
        <v>Lino</v>
      </c>
      <c r="F96" s="230" t="str">
        <f>'Kalk UHR MWS'!F96</f>
        <v>U1-W3</v>
      </c>
      <c r="G96" s="230" t="str">
        <f t="shared" si="12"/>
        <v>U1-J0,5</v>
      </c>
      <c r="H96" s="130">
        <f>'Kalk UHR MWS'!G96</f>
        <v>49.9</v>
      </c>
      <c r="I96" s="100" t="s">
        <v>726</v>
      </c>
      <c r="J96" s="331">
        <f>VLOOKUP(I96,Turnus!$D$9:$E$26,2,FALSE)</f>
        <v>0.5</v>
      </c>
      <c r="K96" s="130">
        <f t="shared" si="14"/>
        <v>24.95</v>
      </c>
      <c r="L96" s="131">
        <f>VLOOKUP($G96,'Leistungswerte GR Schulen'!$C$6:$F$50,4,FALSE)</f>
        <v>0</v>
      </c>
      <c r="M96" s="132">
        <f t="shared" si="13"/>
        <v>0</v>
      </c>
      <c r="N96" s="132">
        <f t="shared" si="15"/>
        <v>0</v>
      </c>
      <c r="O96" s="544">
        <f t="shared" si="7"/>
        <v>0</v>
      </c>
      <c r="P96" s="133">
        <f t="shared" si="16"/>
        <v>0</v>
      </c>
      <c r="Q96" s="134">
        <f t="shared" si="17"/>
        <v>0</v>
      </c>
    </row>
    <row r="97" spans="1:18" s="58" customFormat="1" ht="24.9" customHeight="1" x14ac:dyDescent="0.25">
      <c r="A97" s="304" t="str">
        <f>'Kalk UHR MWS'!A97</f>
        <v>HG</v>
      </c>
      <c r="B97" s="304" t="str">
        <f>'Kalk UHR MWS'!B97</f>
        <v>OG</v>
      </c>
      <c r="C97" s="304" t="str">
        <f>IF('Kalk UHR MWS'!C97="","",'Kalk UHR MWS'!C97)</f>
        <v>OG17</v>
      </c>
      <c r="D97" s="304" t="str">
        <f>'Kalk UHR MWS'!D97</f>
        <v>Klassenraum</v>
      </c>
      <c r="E97" s="304" t="str">
        <f>'Kalk UHR MWS'!E97</f>
        <v>Lino</v>
      </c>
      <c r="F97" s="230" t="str">
        <f>'Kalk UHR MWS'!F97</f>
        <v>U1-W3</v>
      </c>
      <c r="G97" s="230" t="str">
        <f t="shared" si="12"/>
        <v>U1-J0,5</v>
      </c>
      <c r="H97" s="130">
        <f>'Kalk UHR MWS'!G97</f>
        <v>61.7</v>
      </c>
      <c r="I97" s="100" t="s">
        <v>726</v>
      </c>
      <c r="J97" s="331">
        <f>VLOOKUP(I97,Turnus!$D$9:$E$26,2,FALSE)</f>
        <v>0.5</v>
      </c>
      <c r="K97" s="130">
        <f t="shared" si="14"/>
        <v>30.85</v>
      </c>
      <c r="L97" s="131">
        <f>VLOOKUP($G97,'Leistungswerte GR Schulen'!$C$6:$F$50,4,FALSE)</f>
        <v>0</v>
      </c>
      <c r="M97" s="132">
        <f t="shared" si="13"/>
        <v>0</v>
      </c>
      <c r="N97" s="132">
        <f t="shared" si="15"/>
        <v>0</v>
      </c>
      <c r="O97" s="544">
        <f t="shared" si="7"/>
        <v>0</v>
      </c>
      <c r="P97" s="133">
        <f t="shared" si="16"/>
        <v>0</v>
      </c>
      <c r="Q97" s="134">
        <f t="shared" si="17"/>
        <v>0</v>
      </c>
    </row>
    <row r="98" spans="1:18" s="58" customFormat="1" ht="24.9" customHeight="1" x14ac:dyDescent="0.25">
      <c r="A98" s="304" t="str">
        <f>'Kalk UHR MWS'!A98</f>
        <v>HG</v>
      </c>
      <c r="B98" s="304" t="str">
        <f>'Kalk UHR MWS'!B98</f>
        <v>OG</v>
      </c>
      <c r="C98" s="304" t="str">
        <f>IF('Kalk UHR MWS'!C98="","",'Kalk UHR MWS'!C98)</f>
        <v>OG25</v>
      </c>
      <c r="D98" s="304" t="str">
        <f>'Kalk UHR MWS'!D98</f>
        <v>Lehrmittel</v>
      </c>
      <c r="E98" s="304" t="str">
        <f>'Kalk UHR MWS'!E98</f>
        <v>Lino</v>
      </c>
      <c r="F98" s="230" t="str">
        <f>'Kalk UHR MWS'!F98</f>
        <v>L1-W1</v>
      </c>
      <c r="G98" s="230" t="str">
        <f t="shared" si="12"/>
        <v>L1-J0,5</v>
      </c>
      <c r="H98" s="130">
        <f>'Kalk UHR MWS'!G98</f>
        <v>15.5</v>
      </c>
      <c r="I98" s="100" t="s">
        <v>726</v>
      </c>
      <c r="J98" s="331">
        <f>VLOOKUP(I98,Turnus!$D$9:$E$26,2,FALSE)</f>
        <v>0.5</v>
      </c>
      <c r="K98" s="130">
        <f t="shared" si="14"/>
        <v>7.75</v>
      </c>
      <c r="L98" s="131">
        <f>VLOOKUP($G98,'Leistungswerte GR Schulen'!$C$6:$F$50,4,FALSE)</f>
        <v>0</v>
      </c>
      <c r="M98" s="132">
        <f t="shared" si="13"/>
        <v>0</v>
      </c>
      <c r="N98" s="132">
        <f t="shared" si="15"/>
        <v>0</v>
      </c>
      <c r="O98" s="544">
        <f t="shared" si="7"/>
        <v>0</v>
      </c>
      <c r="P98" s="133">
        <f t="shared" si="16"/>
        <v>0</v>
      </c>
      <c r="Q98" s="134">
        <f t="shared" si="17"/>
        <v>0</v>
      </c>
      <c r="R98" s="311"/>
    </row>
    <row r="99" spans="1:18" s="58" customFormat="1" ht="24.9" customHeight="1" x14ac:dyDescent="0.25">
      <c r="A99" s="304" t="str">
        <f>'Kalk UHR MWS'!A99</f>
        <v>HG</v>
      </c>
      <c r="B99" s="304" t="str">
        <f>'Kalk UHR MWS'!B99</f>
        <v>OG</v>
      </c>
      <c r="C99" s="304" t="str">
        <f>IF('Kalk UHR MWS'!C99="","",'Kalk UHR MWS'!C99)</f>
        <v/>
      </c>
      <c r="D99" s="304" t="str">
        <f>'Kalk UHR MWS'!D99</f>
        <v>Putzkammer</v>
      </c>
      <c r="E99" s="304" t="str">
        <f>'Kalk UHR MWS'!E99</f>
        <v>Lino</v>
      </c>
      <c r="F99" s="230" t="str">
        <f>'Kalk UHR MWS'!F99</f>
        <v>Z-kR</v>
      </c>
      <c r="G99" s="417" t="str">
        <f t="shared" si="12"/>
        <v>Z--kR</v>
      </c>
      <c r="H99" s="130">
        <f>'Kalk UHR MWS'!G99</f>
        <v>0</v>
      </c>
      <c r="I99" s="100" t="s">
        <v>68</v>
      </c>
      <c r="J99" s="331">
        <f>VLOOKUP(I99,Turnus!$D$9:$E$26,2,FALSE)</f>
        <v>0</v>
      </c>
      <c r="K99" s="130">
        <f t="shared" si="14"/>
        <v>0</v>
      </c>
      <c r="L99" s="131">
        <f>VLOOKUP($G99,'Leistungswerte GR Schulen'!$C$6:$F$50,4,FALSE)</f>
        <v>0</v>
      </c>
      <c r="M99" s="132">
        <f t="shared" si="13"/>
        <v>0</v>
      </c>
      <c r="N99" s="132">
        <f t="shared" si="15"/>
        <v>0</v>
      </c>
      <c r="O99" s="544">
        <f t="shared" si="7"/>
        <v>0</v>
      </c>
      <c r="P99" s="133">
        <f t="shared" si="16"/>
        <v>0</v>
      </c>
      <c r="Q99" s="134">
        <f t="shared" si="17"/>
        <v>0</v>
      </c>
    </row>
    <row r="100" spans="1:18" s="58" customFormat="1" ht="24.9" customHeight="1" x14ac:dyDescent="0.25">
      <c r="A100" s="304" t="str">
        <f>'Kalk UHR MWS'!A100</f>
        <v>HG</v>
      </c>
      <c r="B100" s="304" t="str">
        <f>'Kalk UHR MWS'!B100</f>
        <v>OG</v>
      </c>
      <c r="C100" s="304" t="str">
        <f>IF('Kalk UHR MWS'!C100="","",'Kalk UHR MWS'!C100)</f>
        <v/>
      </c>
      <c r="D100" s="304" t="str">
        <f>'Kalk UHR MWS'!D100</f>
        <v>Terrasse 1</v>
      </c>
      <c r="E100" s="304" t="str">
        <f>'Kalk UHR MWS'!E100</f>
        <v>Beton/Estrich</v>
      </c>
      <c r="F100" s="230" t="str">
        <f>'Kalk UHR MWS'!F100</f>
        <v>Z-kR</v>
      </c>
      <c r="G100" s="417" t="str">
        <f t="shared" si="12"/>
        <v>Z--kR</v>
      </c>
      <c r="H100" s="130">
        <f>'Kalk UHR MWS'!G100</f>
        <v>25</v>
      </c>
      <c r="I100" s="100" t="s">
        <v>68</v>
      </c>
      <c r="J100" s="331">
        <f>VLOOKUP(I100,Turnus!$D$9:$E$26,2,FALSE)</f>
        <v>0</v>
      </c>
      <c r="K100" s="130">
        <f t="shared" si="14"/>
        <v>0</v>
      </c>
      <c r="L100" s="131">
        <f>VLOOKUP($G100,'Leistungswerte GR Schulen'!$C$6:$F$50,4,FALSE)</f>
        <v>0</v>
      </c>
      <c r="M100" s="132">
        <f t="shared" si="13"/>
        <v>0</v>
      </c>
      <c r="N100" s="132">
        <f t="shared" si="15"/>
        <v>0</v>
      </c>
      <c r="O100" s="544">
        <f t="shared" si="7"/>
        <v>0</v>
      </c>
      <c r="P100" s="133">
        <f t="shared" si="16"/>
        <v>0</v>
      </c>
      <c r="Q100" s="134">
        <f t="shared" si="17"/>
        <v>0</v>
      </c>
    </row>
    <row r="101" spans="1:18" s="58" customFormat="1" ht="24.9" customHeight="1" x14ac:dyDescent="0.25">
      <c r="A101" s="304" t="str">
        <f>'Kalk UHR MWS'!A101</f>
        <v>HG</v>
      </c>
      <c r="B101" s="304" t="str">
        <f>'Kalk UHR MWS'!B101</f>
        <v>OG</v>
      </c>
      <c r="C101" s="304" t="str">
        <f>IF('Kalk UHR MWS'!C101="","",'Kalk UHR MWS'!C101)</f>
        <v/>
      </c>
      <c r="D101" s="304" t="str">
        <f>'Kalk UHR MWS'!D101</f>
        <v>Halle/Foyer</v>
      </c>
      <c r="E101" s="304" t="str">
        <f>'Kalk UHR MWS'!E101</f>
        <v>Steinzeug/Fliesen</v>
      </c>
      <c r="F101" s="230" t="str">
        <f>'Kalk UHR MWS'!F101</f>
        <v>E1-W5</v>
      </c>
      <c r="G101" s="230" t="str">
        <f t="shared" si="12"/>
        <v>E1-J0,5</v>
      </c>
      <c r="H101" s="130">
        <f>'Kalk UHR MWS'!G101</f>
        <v>102</v>
      </c>
      <c r="I101" s="100" t="s">
        <v>726</v>
      </c>
      <c r="J101" s="331">
        <f>VLOOKUP(I101,Turnus!$D$9:$E$26,2,FALSE)</f>
        <v>0.5</v>
      </c>
      <c r="K101" s="130">
        <f t="shared" si="14"/>
        <v>51</v>
      </c>
      <c r="L101" s="131">
        <f>VLOOKUP($G101,'Leistungswerte GR Schulen'!$C$6:$F$50,4,FALSE)</f>
        <v>0</v>
      </c>
      <c r="M101" s="132">
        <f t="shared" si="13"/>
        <v>0</v>
      </c>
      <c r="N101" s="132">
        <f t="shared" si="15"/>
        <v>0</v>
      </c>
      <c r="O101" s="544">
        <f t="shared" si="7"/>
        <v>0</v>
      </c>
      <c r="P101" s="133">
        <f t="shared" si="16"/>
        <v>0</v>
      </c>
      <c r="Q101" s="134">
        <f t="shared" si="17"/>
        <v>0</v>
      </c>
    </row>
    <row r="102" spans="1:18" s="58" customFormat="1" ht="24.9" customHeight="1" x14ac:dyDescent="0.25">
      <c r="A102" s="304" t="str">
        <f>'Kalk UHR MWS'!A102</f>
        <v>HG</v>
      </c>
      <c r="B102" s="304" t="str">
        <f>'Kalk UHR MWS'!B102</f>
        <v>OG</v>
      </c>
      <c r="C102" s="304" t="str">
        <f>IF('Kalk UHR MWS'!C102="","",'Kalk UHR MWS'!C102)</f>
        <v>OG31</v>
      </c>
      <c r="D102" s="304" t="str">
        <f>'Kalk UHR MWS'!D102</f>
        <v>Sekretariat</v>
      </c>
      <c r="E102" s="304" t="str">
        <f>'Kalk UHR MWS'!E102</f>
        <v>Textil</v>
      </c>
      <c r="F102" s="230" t="str">
        <f>'Kalk UHR MWS'!F102</f>
        <v>B1-W3</v>
      </c>
      <c r="G102" s="230" t="str">
        <f t="shared" si="12"/>
        <v>B1-J0,5</v>
      </c>
      <c r="H102" s="130">
        <f>'Kalk UHR MWS'!G102</f>
        <v>24.4</v>
      </c>
      <c r="I102" s="100" t="s">
        <v>726</v>
      </c>
      <c r="J102" s="331">
        <f>VLOOKUP(I102,Turnus!$D$9:$E$26,2,FALSE)</f>
        <v>0.5</v>
      </c>
      <c r="K102" s="130">
        <f t="shared" si="14"/>
        <v>12.2</v>
      </c>
      <c r="L102" s="131">
        <f>VLOOKUP($G102,'Leistungswerte GR Schulen'!$C$6:$F$50,4,FALSE)</f>
        <v>0</v>
      </c>
      <c r="M102" s="132">
        <f t="shared" si="13"/>
        <v>0</v>
      </c>
      <c r="N102" s="132">
        <f t="shared" si="15"/>
        <v>0</v>
      </c>
      <c r="O102" s="544">
        <f t="shared" si="7"/>
        <v>0</v>
      </c>
      <c r="P102" s="133">
        <f t="shared" si="16"/>
        <v>0</v>
      </c>
      <c r="Q102" s="134">
        <f t="shared" si="17"/>
        <v>0</v>
      </c>
    </row>
    <row r="103" spans="1:18" s="58" customFormat="1" ht="24.9" customHeight="1" x14ac:dyDescent="0.25">
      <c r="A103" s="304" t="str">
        <f>'Kalk UHR MWS'!A103</f>
        <v>HG</v>
      </c>
      <c r="B103" s="304" t="str">
        <f>'Kalk UHR MWS'!B103</f>
        <v>OG</v>
      </c>
      <c r="C103" s="304" t="str">
        <f>IF('Kalk UHR MWS'!C103="","",'Kalk UHR MWS'!C103)</f>
        <v>OG30</v>
      </c>
      <c r="D103" s="304" t="str">
        <f>'Kalk UHR MWS'!D103</f>
        <v>Rektor</v>
      </c>
      <c r="E103" s="304" t="str">
        <f>'Kalk UHR MWS'!E103</f>
        <v>Textil</v>
      </c>
      <c r="F103" s="230" t="str">
        <f>'Kalk UHR MWS'!F103</f>
        <v>B1-W3</v>
      </c>
      <c r="G103" s="230" t="str">
        <f t="shared" si="12"/>
        <v>B1-J0,5</v>
      </c>
      <c r="H103" s="130">
        <f>'Kalk UHR MWS'!G103</f>
        <v>24.6</v>
      </c>
      <c r="I103" s="100" t="s">
        <v>726</v>
      </c>
      <c r="J103" s="331">
        <f>VLOOKUP(I103,Turnus!$D$9:$E$26,2,FALSE)</f>
        <v>0.5</v>
      </c>
      <c r="K103" s="130">
        <f t="shared" si="14"/>
        <v>12.3</v>
      </c>
      <c r="L103" s="131">
        <f>VLOOKUP($G103,'Leistungswerte GR Schulen'!$C$6:$F$50,4,FALSE)</f>
        <v>0</v>
      </c>
      <c r="M103" s="132">
        <f t="shared" si="13"/>
        <v>0</v>
      </c>
      <c r="N103" s="132">
        <f t="shared" si="15"/>
        <v>0</v>
      </c>
      <c r="O103" s="544">
        <f t="shared" si="7"/>
        <v>0</v>
      </c>
      <c r="P103" s="133">
        <f t="shared" si="16"/>
        <v>0</v>
      </c>
      <c r="Q103" s="134">
        <f t="shared" si="17"/>
        <v>0</v>
      </c>
    </row>
    <row r="104" spans="1:18" s="58" customFormat="1" ht="24.9" customHeight="1" x14ac:dyDescent="0.25">
      <c r="A104" s="304" t="str">
        <f>'Kalk UHR MWS'!A104</f>
        <v>HG</v>
      </c>
      <c r="B104" s="304" t="str">
        <f>'Kalk UHR MWS'!B104</f>
        <v>OG</v>
      </c>
      <c r="C104" s="304" t="str">
        <f>IF('Kalk UHR MWS'!C104="","",'Kalk UHR MWS'!C104)</f>
        <v>OG32</v>
      </c>
      <c r="D104" s="304" t="str">
        <f>'Kalk UHR MWS'!D104</f>
        <v>Konrektor</v>
      </c>
      <c r="E104" s="304" t="str">
        <f>'Kalk UHR MWS'!E104</f>
        <v>Textil</v>
      </c>
      <c r="F104" s="230" t="str">
        <f>'Kalk UHR MWS'!F104</f>
        <v>B1-W3</v>
      </c>
      <c r="G104" s="230" t="str">
        <f t="shared" si="12"/>
        <v>B1-J0,5</v>
      </c>
      <c r="H104" s="130">
        <f>'Kalk UHR MWS'!G104</f>
        <v>21.1</v>
      </c>
      <c r="I104" s="100" t="s">
        <v>726</v>
      </c>
      <c r="J104" s="331">
        <f>VLOOKUP(I104,Turnus!$D$9:$E$26,2,FALSE)</f>
        <v>0.5</v>
      </c>
      <c r="K104" s="130">
        <f t="shared" si="14"/>
        <v>10.55</v>
      </c>
      <c r="L104" s="131">
        <f>VLOOKUP($G104,'Leistungswerte GR Schulen'!$C$6:$F$50,4,FALSE)</f>
        <v>0</v>
      </c>
      <c r="M104" s="132">
        <f t="shared" si="13"/>
        <v>0</v>
      </c>
      <c r="N104" s="132">
        <f t="shared" si="15"/>
        <v>0</v>
      </c>
      <c r="O104" s="544">
        <f t="shared" si="7"/>
        <v>0</v>
      </c>
      <c r="P104" s="133">
        <f t="shared" si="16"/>
        <v>0</v>
      </c>
      <c r="Q104" s="134">
        <f t="shared" si="17"/>
        <v>0</v>
      </c>
    </row>
    <row r="105" spans="1:18" s="58" customFormat="1" ht="24.9" customHeight="1" x14ac:dyDescent="0.25">
      <c r="A105" s="304" t="str">
        <f>'Kalk UHR MWS'!A105</f>
        <v>HG</v>
      </c>
      <c r="B105" s="304" t="str">
        <f>'Kalk UHR MWS'!B105</f>
        <v>OG</v>
      </c>
      <c r="C105" s="304" t="str">
        <f>IF('Kalk UHR MWS'!C105="","",'Kalk UHR MWS'!C105)</f>
        <v>OG16</v>
      </c>
      <c r="D105" s="304" t="str">
        <f>'Kalk UHR MWS'!D105</f>
        <v>Vorraum Besprechung</v>
      </c>
      <c r="E105" s="304" t="str">
        <f>'Kalk UHR MWS'!E105</f>
        <v>Textil</v>
      </c>
      <c r="F105" s="230" t="str">
        <f>'Kalk UHR MWS'!F105</f>
        <v>B2-W3</v>
      </c>
      <c r="G105" s="230" t="str">
        <f t="shared" si="12"/>
        <v>B2-J0,5</v>
      </c>
      <c r="H105" s="130">
        <f>'Kalk UHR MWS'!G105</f>
        <v>13.5</v>
      </c>
      <c r="I105" s="100" t="s">
        <v>726</v>
      </c>
      <c r="J105" s="331">
        <f>VLOOKUP(I105,Turnus!$D$9:$E$26,2,FALSE)</f>
        <v>0.5</v>
      </c>
      <c r="K105" s="130">
        <f t="shared" si="14"/>
        <v>6.75</v>
      </c>
      <c r="L105" s="131">
        <f>VLOOKUP($G105,'Leistungswerte GR Schulen'!$C$6:$F$50,4,FALSE)</f>
        <v>0</v>
      </c>
      <c r="M105" s="132">
        <f t="shared" si="13"/>
        <v>0</v>
      </c>
      <c r="N105" s="132">
        <f t="shared" si="15"/>
        <v>0</v>
      </c>
      <c r="O105" s="544">
        <f t="shared" si="7"/>
        <v>0</v>
      </c>
      <c r="P105" s="133">
        <f t="shared" si="16"/>
        <v>0</v>
      </c>
      <c r="Q105" s="134">
        <f t="shared" si="17"/>
        <v>0</v>
      </c>
      <c r="R105" s="311"/>
    </row>
    <row r="106" spans="1:18" s="58" customFormat="1" ht="24.9" customHeight="1" x14ac:dyDescent="0.25">
      <c r="A106" s="304" t="str">
        <f>'Kalk UHR MWS'!A106</f>
        <v>HG</v>
      </c>
      <c r="B106" s="304" t="str">
        <f>'Kalk UHR MWS'!B106</f>
        <v>OG</v>
      </c>
      <c r="C106" s="304" t="str">
        <f>IF('Kalk UHR MWS'!C106="","",'Kalk UHR MWS'!C106)</f>
        <v>OG16</v>
      </c>
      <c r="D106" s="304" t="str">
        <f>'Kalk UHR MWS'!D106</f>
        <v>Besprechung/Arzt</v>
      </c>
      <c r="E106" s="304" t="str">
        <f>'Kalk UHR MWS'!E106</f>
        <v>Textil</v>
      </c>
      <c r="F106" s="230" t="str">
        <f>'Kalk UHR MWS'!F106</f>
        <v>B1-W3</v>
      </c>
      <c r="G106" s="230" t="str">
        <f t="shared" si="12"/>
        <v>B1-J0,5</v>
      </c>
      <c r="H106" s="130">
        <f>'Kalk UHR MWS'!G106</f>
        <v>19</v>
      </c>
      <c r="I106" s="100" t="s">
        <v>726</v>
      </c>
      <c r="J106" s="331">
        <f>VLOOKUP(I106,Turnus!$D$9:$E$26,2,FALSE)</f>
        <v>0.5</v>
      </c>
      <c r="K106" s="130">
        <f t="shared" si="14"/>
        <v>9.5</v>
      </c>
      <c r="L106" s="131">
        <f>VLOOKUP($G106,'Leistungswerte GR Schulen'!$C$6:$F$50,4,FALSE)</f>
        <v>0</v>
      </c>
      <c r="M106" s="132">
        <f t="shared" si="13"/>
        <v>0</v>
      </c>
      <c r="N106" s="132">
        <f t="shared" si="15"/>
        <v>0</v>
      </c>
      <c r="O106" s="544">
        <f t="shared" si="7"/>
        <v>0</v>
      </c>
      <c r="P106" s="133">
        <f t="shared" si="16"/>
        <v>0</v>
      </c>
      <c r="Q106" s="134">
        <f t="shared" si="17"/>
        <v>0</v>
      </c>
    </row>
    <row r="107" spans="1:18" s="58" customFormat="1" ht="24.9" customHeight="1" x14ac:dyDescent="0.25">
      <c r="A107" s="304" t="str">
        <f>'Kalk UHR MWS'!A107</f>
        <v>HG</v>
      </c>
      <c r="B107" s="304" t="str">
        <f>'Kalk UHR MWS'!B107</f>
        <v>OG</v>
      </c>
      <c r="C107" s="304" t="str">
        <f>IF('Kalk UHR MWS'!C107="","",'Kalk UHR MWS'!C107)</f>
        <v/>
      </c>
      <c r="D107" s="304" t="str">
        <f>'Kalk UHR MWS'!D107</f>
        <v>Flur 2</v>
      </c>
      <c r="E107" s="304" t="str">
        <f>'Kalk UHR MWS'!E107</f>
        <v>Steinzeug/Fliesen</v>
      </c>
      <c r="F107" s="230" t="str">
        <f>'Kalk UHR MWS'!F107</f>
        <v>F1-W5</v>
      </c>
      <c r="G107" s="230" t="str">
        <f t="shared" si="12"/>
        <v>F1-J0,5</v>
      </c>
      <c r="H107" s="130">
        <f>'Kalk UHR MWS'!G107</f>
        <v>100</v>
      </c>
      <c r="I107" s="100" t="s">
        <v>726</v>
      </c>
      <c r="J107" s="331">
        <f>VLOOKUP(I107,Turnus!$D$9:$E$26,2,FALSE)</f>
        <v>0.5</v>
      </c>
      <c r="K107" s="130">
        <f t="shared" si="14"/>
        <v>50</v>
      </c>
      <c r="L107" s="131">
        <f>VLOOKUP($G107,'Leistungswerte GR Schulen'!$C$6:$F$50,4,FALSE)</f>
        <v>0</v>
      </c>
      <c r="M107" s="132">
        <f t="shared" si="13"/>
        <v>0</v>
      </c>
      <c r="N107" s="132">
        <f t="shared" si="15"/>
        <v>0</v>
      </c>
      <c r="O107" s="544">
        <f t="shared" si="7"/>
        <v>0</v>
      </c>
      <c r="P107" s="133">
        <f t="shared" si="16"/>
        <v>0</v>
      </c>
      <c r="Q107" s="134">
        <f t="shared" si="17"/>
        <v>0</v>
      </c>
    </row>
    <row r="108" spans="1:18" s="58" customFormat="1" ht="24.9" customHeight="1" x14ac:dyDescent="0.25">
      <c r="A108" s="304" t="str">
        <f>'Kalk UHR MWS'!A108</f>
        <v>HG</v>
      </c>
      <c r="B108" s="304" t="str">
        <f>'Kalk UHR MWS'!B108</f>
        <v>ZG</v>
      </c>
      <c r="C108" s="304" t="str">
        <f>IF('Kalk UHR MWS'!C108="","",'Kalk UHR MWS'!C108)</f>
        <v>OG33</v>
      </c>
      <c r="D108" s="304" t="str">
        <f>'Kalk UHR MWS'!D108</f>
        <v>Bibliothek im Lehrerzimmer</v>
      </c>
      <c r="E108" s="304" t="str">
        <f>'Kalk UHR MWS'!E108</f>
        <v>Textil</v>
      </c>
      <c r="F108" s="230" t="str">
        <f>'Kalk UHR MWS'!F108</f>
        <v>B2-W3</v>
      </c>
      <c r="G108" s="230" t="str">
        <f t="shared" si="12"/>
        <v>B2-J0,5</v>
      </c>
      <c r="H108" s="130">
        <f>'Kalk UHR MWS'!G108</f>
        <v>65.5</v>
      </c>
      <c r="I108" s="100" t="s">
        <v>726</v>
      </c>
      <c r="J108" s="331">
        <f>VLOOKUP(I108,Turnus!$D$9:$E$26,2,FALSE)</f>
        <v>0.5</v>
      </c>
      <c r="K108" s="130">
        <f t="shared" si="14"/>
        <v>32.75</v>
      </c>
      <c r="L108" s="131">
        <f>VLOOKUP($G108,'Leistungswerte GR Schulen'!$C$6:$F$50,4,FALSE)</f>
        <v>0</v>
      </c>
      <c r="M108" s="132">
        <f t="shared" si="13"/>
        <v>0</v>
      </c>
      <c r="N108" s="132">
        <f t="shared" si="15"/>
        <v>0</v>
      </c>
      <c r="O108" s="544">
        <f t="shared" si="7"/>
        <v>0</v>
      </c>
      <c r="P108" s="133">
        <f t="shared" si="16"/>
        <v>0</v>
      </c>
      <c r="Q108" s="134">
        <f t="shared" si="17"/>
        <v>0</v>
      </c>
    </row>
    <row r="109" spans="1:18" s="58" customFormat="1" ht="24.9" customHeight="1" x14ac:dyDescent="0.25">
      <c r="A109" s="304" t="str">
        <f>'Kalk UHR MWS'!A109</f>
        <v>HG</v>
      </c>
      <c r="B109" s="304" t="str">
        <f>'Kalk UHR MWS'!B109</f>
        <v>ZG</v>
      </c>
      <c r="C109" s="304" t="str">
        <f>IF('Kalk UHR MWS'!C109="","",'Kalk UHR MWS'!C109)</f>
        <v>OG33</v>
      </c>
      <c r="D109" s="304" t="str">
        <f>'Kalk UHR MWS'!D109</f>
        <v>Lehrerzimmer</v>
      </c>
      <c r="E109" s="304" t="str">
        <f>'Kalk UHR MWS'!E109</f>
        <v>Textil</v>
      </c>
      <c r="F109" s="230" t="str">
        <f>'Kalk UHR MWS'!F109</f>
        <v>A1-W3</v>
      </c>
      <c r="G109" s="230" t="str">
        <f t="shared" si="12"/>
        <v>A1-J0,5</v>
      </c>
      <c r="H109" s="130">
        <f>'Kalk UHR MWS'!G109</f>
        <v>115.5</v>
      </c>
      <c r="I109" s="100" t="s">
        <v>726</v>
      </c>
      <c r="J109" s="331">
        <f>VLOOKUP(I109,Turnus!$D$9:$E$26,2,FALSE)</f>
        <v>0.5</v>
      </c>
      <c r="K109" s="130">
        <f t="shared" si="14"/>
        <v>57.75</v>
      </c>
      <c r="L109" s="131">
        <f>VLOOKUP($G109,'Leistungswerte GR Schulen'!$C$6:$F$50,4,FALSE)</f>
        <v>0</v>
      </c>
      <c r="M109" s="132">
        <f t="shared" si="13"/>
        <v>0</v>
      </c>
      <c r="N109" s="132">
        <f t="shared" si="15"/>
        <v>0</v>
      </c>
      <c r="O109" s="544">
        <f t="shared" si="7"/>
        <v>0</v>
      </c>
      <c r="P109" s="133">
        <f t="shared" si="16"/>
        <v>0</v>
      </c>
      <c r="Q109" s="134">
        <f t="shared" si="17"/>
        <v>0</v>
      </c>
    </row>
    <row r="110" spans="1:18" s="58" customFormat="1" ht="24.9" customHeight="1" x14ac:dyDescent="0.25">
      <c r="A110" s="304" t="str">
        <f>'Kalk UHR MWS'!A110</f>
        <v>HG</v>
      </c>
      <c r="B110" s="304" t="str">
        <f>'Kalk UHR MWS'!B110</f>
        <v>ZG</v>
      </c>
      <c r="C110" s="304" t="str">
        <f>IF('Kalk UHR MWS'!C110="","",'Kalk UHR MWS'!C110)</f>
        <v>OG33.1</v>
      </c>
      <c r="D110" s="304" t="str">
        <f>'Kalk UHR MWS'!D110</f>
        <v>Lehrer Vorbereitung</v>
      </c>
      <c r="E110" s="304" t="str">
        <f>'Kalk UHR MWS'!E110</f>
        <v>Holz</v>
      </c>
      <c r="F110" s="230" t="str">
        <f>'Kalk UHR MWS'!F110</f>
        <v>A1-W3</v>
      </c>
      <c r="G110" s="230" t="str">
        <f t="shared" si="12"/>
        <v>A1-J0,5</v>
      </c>
      <c r="H110" s="130">
        <f>'Kalk UHR MWS'!G110</f>
        <v>42.8</v>
      </c>
      <c r="I110" s="100" t="s">
        <v>726</v>
      </c>
      <c r="J110" s="331">
        <f>VLOOKUP(I110,Turnus!$D$9:$E$26,2,FALSE)</f>
        <v>0.5</v>
      </c>
      <c r="K110" s="130">
        <f t="shared" si="14"/>
        <v>21.4</v>
      </c>
      <c r="L110" s="131">
        <f>VLOOKUP($G110,'Leistungswerte GR Schulen'!$C$6:$F$50,4,FALSE)</f>
        <v>0</v>
      </c>
      <c r="M110" s="132">
        <f t="shared" si="13"/>
        <v>0</v>
      </c>
      <c r="N110" s="132">
        <f t="shared" si="15"/>
        <v>0</v>
      </c>
      <c r="O110" s="544">
        <f t="shared" si="7"/>
        <v>0</v>
      </c>
      <c r="P110" s="133">
        <f t="shared" si="16"/>
        <v>0</v>
      </c>
      <c r="Q110" s="134">
        <f t="shared" si="17"/>
        <v>0</v>
      </c>
    </row>
    <row r="111" spans="1:18" s="58" customFormat="1" ht="24.9" customHeight="1" x14ac:dyDescent="0.25">
      <c r="A111" s="304" t="str">
        <f>'Kalk UHR MWS'!A111</f>
        <v>HG</v>
      </c>
      <c r="B111" s="304" t="str">
        <f>'Kalk UHR MWS'!B111</f>
        <v>ZG</v>
      </c>
      <c r="C111" s="304" t="str">
        <f>IF('Kalk UHR MWS'!C111="","",'Kalk UHR MWS'!C111)</f>
        <v/>
      </c>
      <c r="D111" s="304" t="str">
        <f>'Kalk UHR MWS'!D111</f>
        <v>Wendeltreppe zur Empore Lehrerzimmer</v>
      </c>
      <c r="E111" s="304" t="str">
        <f>'Kalk UHR MWS'!E111</f>
        <v>Textil</v>
      </c>
      <c r="F111" s="230" t="str">
        <f>'Kalk UHR MWS'!F111</f>
        <v>F3-W3</v>
      </c>
      <c r="G111" s="230" t="str">
        <f t="shared" si="12"/>
        <v>F3-J0,5</v>
      </c>
      <c r="H111" s="130">
        <f>'Kalk UHR MWS'!G111</f>
        <v>5</v>
      </c>
      <c r="I111" s="100" t="s">
        <v>726</v>
      </c>
      <c r="J111" s="331">
        <f>VLOOKUP(I111,Turnus!$D$9:$E$26,2,FALSE)</f>
        <v>0.5</v>
      </c>
      <c r="K111" s="130">
        <f t="shared" si="14"/>
        <v>2.5</v>
      </c>
      <c r="L111" s="131">
        <f>VLOOKUP($G111,'Leistungswerte GR Schulen'!$C$6:$F$50,4,FALSE)</f>
        <v>0</v>
      </c>
      <c r="M111" s="132">
        <f t="shared" si="13"/>
        <v>0</v>
      </c>
      <c r="N111" s="132">
        <f t="shared" si="15"/>
        <v>0</v>
      </c>
      <c r="O111" s="544">
        <f t="shared" si="7"/>
        <v>0</v>
      </c>
      <c r="P111" s="133">
        <f t="shared" si="16"/>
        <v>0</v>
      </c>
      <c r="Q111" s="134">
        <f t="shared" si="17"/>
        <v>0</v>
      </c>
    </row>
    <row r="112" spans="1:18" s="58" customFormat="1" ht="24.9" customHeight="1" x14ac:dyDescent="0.25">
      <c r="A112" s="304" t="str">
        <f>'Kalk UHR MWS'!A112</f>
        <v>HG</v>
      </c>
      <c r="B112" s="304" t="str">
        <f>'Kalk UHR MWS'!B112</f>
        <v>ZG</v>
      </c>
      <c r="C112" s="304" t="str">
        <f>IF('Kalk UHR MWS'!C112="","",'Kalk UHR MWS'!C112)</f>
        <v/>
      </c>
      <c r="D112" s="304" t="str">
        <f>'Kalk UHR MWS'!D112</f>
        <v>Empore Besprechung</v>
      </c>
      <c r="E112" s="304" t="str">
        <f>'Kalk UHR MWS'!E112</f>
        <v>Textil</v>
      </c>
      <c r="F112" s="230" t="str">
        <f>'Kalk UHR MWS'!F112</f>
        <v>B2-W3</v>
      </c>
      <c r="G112" s="230" t="str">
        <f t="shared" si="12"/>
        <v>B2-J0,5</v>
      </c>
      <c r="H112" s="130">
        <f>'Kalk UHR MWS'!G112</f>
        <v>60</v>
      </c>
      <c r="I112" s="100" t="s">
        <v>726</v>
      </c>
      <c r="J112" s="331">
        <f>VLOOKUP(I112,Turnus!$D$9:$E$26,2,FALSE)</f>
        <v>0.5</v>
      </c>
      <c r="K112" s="130">
        <f t="shared" si="14"/>
        <v>30</v>
      </c>
      <c r="L112" s="131">
        <f>VLOOKUP($G112,'Leistungswerte GR Schulen'!$C$6:$F$50,4,FALSE)</f>
        <v>0</v>
      </c>
      <c r="M112" s="132">
        <f t="shared" si="13"/>
        <v>0</v>
      </c>
      <c r="N112" s="132">
        <f t="shared" si="15"/>
        <v>0</v>
      </c>
      <c r="O112" s="544">
        <f t="shared" si="7"/>
        <v>0</v>
      </c>
      <c r="P112" s="133">
        <f t="shared" si="16"/>
        <v>0</v>
      </c>
      <c r="Q112" s="134">
        <f t="shared" si="17"/>
        <v>0</v>
      </c>
    </row>
    <row r="113" spans="1:18" s="58" customFormat="1" ht="24.9" customHeight="1" x14ac:dyDescent="0.25">
      <c r="A113" s="304" t="str">
        <f>'Kalk UHR MWS'!A113</f>
        <v>HG</v>
      </c>
      <c r="B113" s="304" t="str">
        <f>'Kalk UHR MWS'!B113</f>
        <v>ZG</v>
      </c>
      <c r="C113" s="304" t="str">
        <f>IF('Kalk UHR MWS'!C113="","",'Kalk UHR MWS'!C113)</f>
        <v/>
      </c>
      <c r="D113" s="304" t="str">
        <f>'Kalk UHR MWS'!D113</f>
        <v>Empore Nebenraum</v>
      </c>
      <c r="E113" s="304" t="str">
        <f>'Kalk UHR MWS'!E113</f>
        <v>Textil</v>
      </c>
      <c r="F113" s="230" t="str">
        <f>'Kalk UHR MWS'!F113</f>
        <v>B1-W1</v>
      </c>
      <c r="G113" s="230" t="str">
        <f t="shared" si="12"/>
        <v>B1-J0,5</v>
      </c>
      <c r="H113" s="130">
        <f>'Kalk UHR MWS'!G113</f>
        <v>21.9</v>
      </c>
      <c r="I113" s="100" t="s">
        <v>726</v>
      </c>
      <c r="J113" s="331">
        <f>VLOOKUP(I113,Turnus!$D$9:$E$26,2,FALSE)</f>
        <v>0.5</v>
      </c>
      <c r="K113" s="130">
        <f t="shared" si="14"/>
        <v>10.95</v>
      </c>
      <c r="L113" s="131">
        <f>VLOOKUP($G113,'Leistungswerte GR Schulen'!$C$6:$F$50,4,FALSE)</f>
        <v>0</v>
      </c>
      <c r="M113" s="132">
        <f t="shared" si="13"/>
        <v>0</v>
      </c>
      <c r="N113" s="132">
        <f t="shared" si="15"/>
        <v>0</v>
      </c>
      <c r="O113" s="544">
        <f t="shared" si="7"/>
        <v>0</v>
      </c>
      <c r="P113" s="133">
        <f t="shared" si="16"/>
        <v>0</v>
      </c>
      <c r="Q113" s="134">
        <f t="shared" si="17"/>
        <v>0</v>
      </c>
      <c r="R113" s="311"/>
    </row>
    <row r="114" spans="1:18" s="58" customFormat="1" ht="24.9" customHeight="1" x14ac:dyDescent="0.25">
      <c r="A114" s="304" t="str">
        <f>'Kalk UHR MWS'!A114</f>
        <v>HG</v>
      </c>
      <c r="B114" s="304" t="str">
        <f>'Kalk UHR MWS'!B114</f>
        <v>OG</v>
      </c>
      <c r="C114" s="304" t="str">
        <f>IF('Kalk UHR MWS'!C114="","",'Kalk UHR MWS'!C114)</f>
        <v>OG15</v>
      </c>
      <c r="D114" s="304" t="str">
        <f>'Kalk UHR MWS'!D114</f>
        <v>Kinder- und Jugendsozialarbeit</v>
      </c>
      <c r="E114" s="304" t="str">
        <f>'Kalk UHR MWS'!E114</f>
        <v>Lino</v>
      </c>
      <c r="F114" s="230" t="str">
        <f>'Kalk UHR MWS'!F114</f>
        <v>G1-W3</v>
      </c>
      <c r="G114" s="230" t="str">
        <f t="shared" si="12"/>
        <v>G1-J0,5</v>
      </c>
      <c r="H114" s="130">
        <f>'Kalk UHR MWS'!G114</f>
        <v>41.3</v>
      </c>
      <c r="I114" s="100" t="s">
        <v>726</v>
      </c>
      <c r="J114" s="331">
        <f>VLOOKUP(I114,Turnus!$D$9:$E$26,2,FALSE)</f>
        <v>0.5</v>
      </c>
      <c r="K114" s="130">
        <f t="shared" si="14"/>
        <v>20.65</v>
      </c>
      <c r="L114" s="131">
        <f>VLOOKUP($G114,'Leistungswerte GR Schulen'!$C$6:$F$50,4,FALSE)</f>
        <v>0</v>
      </c>
      <c r="M114" s="132">
        <f t="shared" si="13"/>
        <v>0</v>
      </c>
      <c r="N114" s="132">
        <f t="shared" si="15"/>
        <v>0</v>
      </c>
      <c r="O114" s="544">
        <f t="shared" si="7"/>
        <v>0</v>
      </c>
      <c r="P114" s="133">
        <f t="shared" si="16"/>
        <v>0</v>
      </c>
      <c r="Q114" s="134">
        <f t="shared" si="17"/>
        <v>0</v>
      </c>
    </row>
    <row r="115" spans="1:18" s="58" customFormat="1" ht="24.9" customHeight="1" x14ac:dyDescent="0.25">
      <c r="A115" s="304" t="str">
        <f>'Kalk UHR MWS'!A115</f>
        <v>HG</v>
      </c>
      <c r="B115" s="304" t="str">
        <f>'Kalk UHR MWS'!B115</f>
        <v>OG</v>
      </c>
      <c r="C115" s="304" t="str">
        <f>IF('Kalk UHR MWS'!C115="","",'Kalk UHR MWS'!C115)</f>
        <v>OG14</v>
      </c>
      <c r="D115" s="304" t="str">
        <f>'Kalk UHR MWS'!D115</f>
        <v>Deutschklasse</v>
      </c>
      <c r="E115" s="304" t="str">
        <f>'Kalk UHR MWS'!E115</f>
        <v>Lino</v>
      </c>
      <c r="F115" s="230" t="str">
        <f>'Kalk UHR MWS'!F115</f>
        <v>U1-W3</v>
      </c>
      <c r="G115" s="230" t="str">
        <f t="shared" si="12"/>
        <v>U1-J0,5</v>
      </c>
      <c r="H115" s="130">
        <f>'Kalk UHR MWS'!G115</f>
        <v>58.5</v>
      </c>
      <c r="I115" s="100" t="s">
        <v>726</v>
      </c>
      <c r="J115" s="331">
        <f>VLOOKUP(I115,Turnus!$D$9:$E$26,2,FALSE)</f>
        <v>0.5</v>
      </c>
      <c r="K115" s="130">
        <f t="shared" si="14"/>
        <v>29.25</v>
      </c>
      <c r="L115" s="131">
        <f>VLOOKUP($G115,'Leistungswerte GR Schulen'!$C$6:$F$50,4,FALSE)</f>
        <v>0</v>
      </c>
      <c r="M115" s="132">
        <f t="shared" si="13"/>
        <v>0</v>
      </c>
      <c r="N115" s="132">
        <f t="shared" si="15"/>
        <v>0</v>
      </c>
      <c r="O115" s="544">
        <f t="shared" si="7"/>
        <v>0</v>
      </c>
      <c r="P115" s="133">
        <f t="shared" si="16"/>
        <v>0</v>
      </c>
      <c r="Q115" s="134">
        <f t="shared" si="17"/>
        <v>0</v>
      </c>
    </row>
    <row r="116" spans="1:18" s="58" customFormat="1" ht="24.9" customHeight="1" x14ac:dyDescent="0.25">
      <c r="A116" s="304" t="str">
        <f>'Kalk UHR MWS'!A116</f>
        <v>HG</v>
      </c>
      <c r="B116" s="304" t="str">
        <f>'Kalk UHR MWS'!B116</f>
        <v>OG</v>
      </c>
      <c r="C116" s="304" t="str">
        <f>IF('Kalk UHR MWS'!C116="","",'Kalk UHR MWS'!C116)</f>
        <v>OG13</v>
      </c>
      <c r="D116" s="304" t="str">
        <f>'Kalk UHR MWS'!D116</f>
        <v>Lehrmittel</v>
      </c>
      <c r="E116" s="304" t="str">
        <f>'Kalk UHR MWS'!E116</f>
        <v>Lino</v>
      </c>
      <c r="F116" s="230" t="str">
        <f>'Kalk UHR MWS'!F116</f>
        <v>L1-W1</v>
      </c>
      <c r="G116" s="230" t="str">
        <f t="shared" si="12"/>
        <v>L1-J0,5</v>
      </c>
      <c r="H116" s="130">
        <f>'Kalk UHR MWS'!G116</f>
        <v>26.9</v>
      </c>
      <c r="I116" s="100" t="s">
        <v>726</v>
      </c>
      <c r="J116" s="331">
        <f>VLOOKUP(I116,Turnus!$D$9:$E$26,2,FALSE)</f>
        <v>0.5</v>
      </c>
      <c r="K116" s="130">
        <f t="shared" si="14"/>
        <v>13.45</v>
      </c>
      <c r="L116" s="131">
        <f>VLOOKUP($G116,'Leistungswerte GR Schulen'!$C$6:$F$50,4,FALSE)</f>
        <v>0</v>
      </c>
      <c r="M116" s="132">
        <f t="shared" si="13"/>
        <v>0</v>
      </c>
      <c r="N116" s="132">
        <f t="shared" si="15"/>
        <v>0</v>
      </c>
      <c r="O116" s="544">
        <f t="shared" si="7"/>
        <v>0</v>
      </c>
      <c r="P116" s="133">
        <f t="shared" si="16"/>
        <v>0</v>
      </c>
      <c r="Q116" s="134">
        <f t="shared" si="17"/>
        <v>0</v>
      </c>
    </row>
    <row r="117" spans="1:18" s="58" customFormat="1" ht="24.9" customHeight="1" x14ac:dyDescent="0.25">
      <c r="A117" s="304" t="str">
        <f>'Kalk UHR MWS'!A117</f>
        <v>HG</v>
      </c>
      <c r="B117" s="304" t="str">
        <f>'Kalk UHR MWS'!B117</f>
        <v>OG</v>
      </c>
      <c r="C117" s="304" t="str">
        <f>IF('Kalk UHR MWS'!C117="","",'Kalk UHR MWS'!C117)</f>
        <v/>
      </c>
      <c r="D117" s="304" t="str">
        <f>'Kalk UHR MWS'!D117</f>
        <v>Flur 3</v>
      </c>
      <c r="E117" s="304" t="str">
        <f>'Kalk UHR MWS'!E117</f>
        <v>Steinzeug/Fliesen</v>
      </c>
      <c r="F117" s="230" t="str">
        <f>'Kalk UHR MWS'!F117</f>
        <v>F1-W5</v>
      </c>
      <c r="G117" s="230" t="str">
        <f t="shared" si="12"/>
        <v>F1-J0,5</v>
      </c>
      <c r="H117" s="130">
        <f>'Kalk UHR MWS'!G117</f>
        <v>69.8</v>
      </c>
      <c r="I117" s="100" t="s">
        <v>726</v>
      </c>
      <c r="J117" s="331">
        <f>VLOOKUP(I117,Turnus!$D$9:$E$26,2,FALSE)</f>
        <v>0.5</v>
      </c>
      <c r="K117" s="130">
        <f t="shared" si="14"/>
        <v>34.9</v>
      </c>
      <c r="L117" s="131">
        <f>VLOOKUP($G117,'Leistungswerte GR Schulen'!$C$6:$F$50,4,FALSE)</f>
        <v>0</v>
      </c>
      <c r="M117" s="132">
        <f t="shared" si="13"/>
        <v>0</v>
      </c>
      <c r="N117" s="132">
        <f t="shared" si="15"/>
        <v>0</v>
      </c>
      <c r="O117" s="544">
        <f t="shared" si="7"/>
        <v>0</v>
      </c>
      <c r="P117" s="133">
        <f t="shared" si="16"/>
        <v>0</v>
      </c>
      <c r="Q117" s="134">
        <f t="shared" si="17"/>
        <v>0</v>
      </c>
    </row>
    <row r="118" spans="1:18" s="58" customFormat="1" ht="24.9" customHeight="1" x14ac:dyDescent="0.25">
      <c r="A118" s="304" t="str">
        <f>'Kalk UHR MWS'!A118</f>
        <v>HG</v>
      </c>
      <c r="B118" s="304" t="str">
        <f>'Kalk UHR MWS'!B118</f>
        <v>OG</v>
      </c>
      <c r="C118" s="304" t="str">
        <f>IF('Kalk UHR MWS'!C118="","",'Kalk UHR MWS'!C118)</f>
        <v>OG08</v>
      </c>
      <c r="D118" s="304" t="str">
        <f>'Kalk UHR MWS'!D118</f>
        <v>WC Beh</v>
      </c>
      <c r="E118" s="304" t="str">
        <f>'Kalk UHR MWS'!E118</f>
        <v>Steinzeug/Fliesen</v>
      </c>
      <c r="F118" s="230" t="str">
        <f>'Kalk UHR MWS'!F118</f>
        <v>S1-W5</v>
      </c>
      <c r="G118" s="230" t="str">
        <f t="shared" si="12"/>
        <v>S1-J1</v>
      </c>
      <c r="H118" s="130">
        <f>'Kalk UHR MWS'!G118</f>
        <v>6.2</v>
      </c>
      <c r="I118" s="100" t="s">
        <v>54</v>
      </c>
      <c r="J118" s="331">
        <f>VLOOKUP(I118,Turnus!$D$9:$E$26,2,FALSE)</f>
        <v>1</v>
      </c>
      <c r="K118" s="130">
        <f t="shared" si="14"/>
        <v>6.2</v>
      </c>
      <c r="L118" s="131">
        <f>VLOOKUP($G118,'Leistungswerte GR Schulen'!$C$6:$F$50,4,FALSE)</f>
        <v>0</v>
      </c>
      <c r="M118" s="132">
        <f t="shared" si="13"/>
        <v>0</v>
      </c>
      <c r="N118" s="132">
        <f t="shared" si="15"/>
        <v>0</v>
      </c>
      <c r="O118" s="544">
        <f t="shared" si="7"/>
        <v>0</v>
      </c>
      <c r="P118" s="133">
        <f t="shared" si="16"/>
        <v>0</v>
      </c>
      <c r="Q118" s="134">
        <f t="shared" si="17"/>
        <v>0</v>
      </c>
    </row>
    <row r="119" spans="1:18" s="58" customFormat="1" ht="24.9" customHeight="1" x14ac:dyDescent="0.25">
      <c r="A119" s="304" t="str">
        <f>'Kalk UHR MWS'!A119</f>
        <v>HG</v>
      </c>
      <c r="B119" s="304" t="str">
        <f>'Kalk UHR MWS'!B119</f>
        <v>OG</v>
      </c>
      <c r="C119" s="304" t="str">
        <f>IF('Kalk UHR MWS'!C119="","",'Kalk UHR MWS'!C119)</f>
        <v>OG07</v>
      </c>
      <c r="D119" s="304" t="str">
        <f>'Kalk UHR MWS'!D119</f>
        <v>WC Lehrer</v>
      </c>
      <c r="E119" s="304" t="str">
        <f>'Kalk UHR MWS'!E119</f>
        <v>Steinzeug/Fliesen</v>
      </c>
      <c r="F119" s="230" t="str">
        <f>'Kalk UHR MWS'!F119</f>
        <v>S1-W5</v>
      </c>
      <c r="G119" s="230" t="str">
        <f t="shared" si="12"/>
        <v>S1-J1</v>
      </c>
      <c r="H119" s="130">
        <f>'Kalk UHR MWS'!G119</f>
        <v>6.2</v>
      </c>
      <c r="I119" s="100" t="s">
        <v>54</v>
      </c>
      <c r="J119" s="331">
        <f>VLOOKUP(I119,Turnus!$D$9:$E$26,2,FALSE)</f>
        <v>1</v>
      </c>
      <c r="K119" s="130">
        <f t="shared" si="1"/>
        <v>6.2</v>
      </c>
      <c r="L119" s="131">
        <f>VLOOKUP($G119,'Leistungswerte GR Schulen'!$C$6:$F$50,4,FALSE)</f>
        <v>0</v>
      </c>
      <c r="M119" s="132">
        <f t="shared" si="13"/>
        <v>0</v>
      </c>
      <c r="N119" s="132">
        <f t="shared" si="2"/>
        <v>0</v>
      </c>
      <c r="O119" s="544">
        <f t="shared" si="7"/>
        <v>0</v>
      </c>
      <c r="P119" s="133">
        <f t="shared" si="3"/>
        <v>0</v>
      </c>
      <c r="Q119" s="134">
        <f t="shared" si="4"/>
        <v>0</v>
      </c>
    </row>
    <row r="120" spans="1:18" s="58" customFormat="1" ht="24.9" customHeight="1" x14ac:dyDescent="0.25">
      <c r="A120" s="304" t="str">
        <f>'Kalk UHR MWS'!A120</f>
        <v>HG</v>
      </c>
      <c r="B120" s="304" t="str">
        <f>'Kalk UHR MWS'!B120</f>
        <v>OG</v>
      </c>
      <c r="C120" s="304" t="str">
        <f>IF('Kalk UHR MWS'!C120="","",'Kalk UHR MWS'!C120)</f>
        <v>OG06</v>
      </c>
      <c r="D120" s="304" t="str">
        <f>'Kalk UHR MWS'!D120</f>
        <v>WC Jungen</v>
      </c>
      <c r="E120" s="304" t="str">
        <f>'Kalk UHR MWS'!E120</f>
        <v>Steinzeug/Fliesen</v>
      </c>
      <c r="F120" s="230" t="str">
        <f>'Kalk UHR MWS'!F120</f>
        <v>S1-W5</v>
      </c>
      <c r="G120" s="230" t="str">
        <f t="shared" si="12"/>
        <v>S1-J1</v>
      </c>
      <c r="H120" s="130">
        <f>'Kalk UHR MWS'!G120</f>
        <v>18.2</v>
      </c>
      <c r="I120" s="100" t="s">
        <v>54</v>
      </c>
      <c r="J120" s="331">
        <f>VLOOKUP(I120,Turnus!$D$9:$E$26,2,FALSE)</f>
        <v>1</v>
      </c>
      <c r="K120" s="130">
        <f t="shared" si="1"/>
        <v>18.2</v>
      </c>
      <c r="L120" s="131">
        <f>VLOOKUP($G120,'Leistungswerte GR Schulen'!$C$6:$F$50,4,FALSE)</f>
        <v>0</v>
      </c>
      <c r="M120" s="132">
        <f t="shared" si="13"/>
        <v>0</v>
      </c>
      <c r="N120" s="132">
        <f t="shared" si="2"/>
        <v>0</v>
      </c>
      <c r="O120" s="544">
        <f t="shared" si="7"/>
        <v>0</v>
      </c>
      <c r="P120" s="133">
        <f t="shared" si="3"/>
        <v>0</v>
      </c>
      <c r="Q120" s="134">
        <f t="shared" si="4"/>
        <v>0</v>
      </c>
      <c r="R120" s="311"/>
    </row>
    <row r="121" spans="1:18" s="58" customFormat="1" ht="24.9" customHeight="1" x14ac:dyDescent="0.25">
      <c r="A121" s="304" t="str">
        <f>'Kalk UHR MWS'!A121</f>
        <v>HG</v>
      </c>
      <c r="B121" s="304" t="str">
        <f>'Kalk UHR MWS'!B121</f>
        <v>OG</v>
      </c>
      <c r="C121" s="304" t="str">
        <f>IF('Kalk UHR MWS'!C121="","",'Kalk UHR MWS'!C121)</f>
        <v>OG05</v>
      </c>
      <c r="D121" s="304" t="str">
        <f>'Kalk UHR MWS'!D121</f>
        <v>WC Mädchen</v>
      </c>
      <c r="E121" s="304" t="str">
        <f>'Kalk UHR MWS'!E121</f>
        <v>Steinzeug/Fliesen</v>
      </c>
      <c r="F121" s="230" t="str">
        <f>'Kalk UHR MWS'!F121</f>
        <v>S1-W5</v>
      </c>
      <c r="G121" s="230" t="str">
        <f t="shared" si="12"/>
        <v>S1-J1</v>
      </c>
      <c r="H121" s="130">
        <f>'Kalk UHR MWS'!G121</f>
        <v>18.2</v>
      </c>
      <c r="I121" s="100" t="s">
        <v>54</v>
      </c>
      <c r="J121" s="331">
        <f>VLOOKUP(I121,Turnus!$D$9:$E$26,2,FALSE)</f>
        <v>1</v>
      </c>
      <c r="K121" s="130">
        <f t="shared" si="1"/>
        <v>18.2</v>
      </c>
      <c r="L121" s="131">
        <f>VLOOKUP($G121,'Leistungswerte GR Schulen'!$C$6:$F$50,4,FALSE)</f>
        <v>0</v>
      </c>
      <c r="M121" s="132">
        <f t="shared" si="13"/>
        <v>0</v>
      </c>
      <c r="N121" s="132">
        <f t="shared" si="2"/>
        <v>0</v>
      </c>
      <c r="O121" s="544">
        <f t="shared" si="7"/>
        <v>0</v>
      </c>
      <c r="P121" s="133">
        <f t="shared" si="3"/>
        <v>0</v>
      </c>
      <c r="Q121" s="134">
        <f t="shared" si="4"/>
        <v>0</v>
      </c>
    </row>
    <row r="122" spans="1:18" s="58" customFormat="1" ht="24.9" customHeight="1" x14ac:dyDescent="0.25">
      <c r="A122" s="304" t="str">
        <f>'Kalk UHR MWS'!A122</f>
        <v>HG</v>
      </c>
      <c r="B122" s="304" t="str">
        <f>'Kalk UHR MWS'!B122</f>
        <v>OG</v>
      </c>
      <c r="C122" s="304" t="str">
        <f>IF('Kalk UHR MWS'!C122="","",'Kalk UHR MWS'!C122)</f>
        <v>OG12</v>
      </c>
      <c r="D122" s="304" t="str">
        <f>'Kalk UHR MWS'!D122</f>
        <v>Klassenraum</v>
      </c>
      <c r="E122" s="304" t="str">
        <f>'Kalk UHR MWS'!E122</f>
        <v>Lino</v>
      </c>
      <c r="F122" s="230" t="str">
        <f>'Kalk UHR MWS'!F122</f>
        <v>U1-W3</v>
      </c>
      <c r="G122" s="230" t="str">
        <f t="shared" si="12"/>
        <v>U1-J0,5</v>
      </c>
      <c r="H122" s="130">
        <f>'Kalk UHR MWS'!G122</f>
        <v>58.5</v>
      </c>
      <c r="I122" s="100" t="s">
        <v>726</v>
      </c>
      <c r="J122" s="331">
        <f>VLOOKUP(I122,Turnus!$D$9:$E$26,2,FALSE)</f>
        <v>0.5</v>
      </c>
      <c r="K122" s="130">
        <f t="shared" si="1"/>
        <v>29.25</v>
      </c>
      <c r="L122" s="131">
        <f>VLOOKUP($G122,'Leistungswerte GR Schulen'!$C$6:$F$50,4,FALSE)</f>
        <v>0</v>
      </c>
      <c r="M122" s="132">
        <f t="shared" si="13"/>
        <v>0</v>
      </c>
      <c r="N122" s="132">
        <f t="shared" si="2"/>
        <v>0</v>
      </c>
      <c r="O122" s="544">
        <f t="shared" si="7"/>
        <v>0</v>
      </c>
      <c r="P122" s="133">
        <f t="shared" si="3"/>
        <v>0</v>
      </c>
      <c r="Q122" s="134">
        <f t="shared" si="4"/>
        <v>0</v>
      </c>
    </row>
    <row r="123" spans="1:18" s="58" customFormat="1" ht="24.9" customHeight="1" x14ac:dyDescent="0.25">
      <c r="A123" s="304" t="str">
        <f>'Kalk UHR MWS'!A123</f>
        <v>HG</v>
      </c>
      <c r="B123" s="304" t="str">
        <f>'Kalk UHR MWS'!B123</f>
        <v>OG</v>
      </c>
      <c r="C123" s="304" t="str">
        <f>IF('Kalk UHR MWS'!C123="","",'Kalk UHR MWS'!C123)</f>
        <v>OG11</v>
      </c>
      <c r="D123" s="304" t="str">
        <f>'Kalk UHR MWS'!D123</f>
        <v>Klassenraum</v>
      </c>
      <c r="E123" s="304" t="str">
        <f>'Kalk UHR MWS'!E123</f>
        <v>Lino</v>
      </c>
      <c r="F123" s="230" t="str">
        <f>'Kalk UHR MWS'!F123</f>
        <v>U1-W3</v>
      </c>
      <c r="G123" s="230" t="str">
        <f t="shared" si="12"/>
        <v>U1-J0,5</v>
      </c>
      <c r="H123" s="130">
        <f>'Kalk UHR MWS'!G123</f>
        <v>67.2</v>
      </c>
      <c r="I123" s="100" t="s">
        <v>726</v>
      </c>
      <c r="J123" s="331">
        <f>VLOOKUP(I123,Turnus!$D$9:$E$26,2,FALSE)</f>
        <v>0.5</v>
      </c>
      <c r="K123" s="130">
        <f t="shared" si="1"/>
        <v>33.6</v>
      </c>
      <c r="L123" s="131">
        <f>VLOOKUP($G123,'Leistungswerte GR Schulen'!$C$6:$F$50,4,FALSE)</f>
        <v>0</v>
      </c>
      <c r="M123" s="132">
        <f t="shared" si="13"/>
        <v>0</v>
      </c>
      <c r="N123" s="132">
        <f t="shared" si="2"/>
        <v>0</v>
      </c>
      <c r="O123" s="544">
        <f t="shared" si="7"/>
        <v>0</v>
      </c>
      <c r="P123" s="133">
        <f t="shared" si="3"/>
        <v>0</v>
      </c>
      <c r="Q123" s="134">
        <f t="shared" si="4"/>
        <v>0</v>
      </c>
    </row>
    <row r="124" spans="1:18" s="58" customFormat="1" ht="24.9" customHeight="1" x14ac:dyDescent="0.25">
      <c r="A124" s="304" t="str">
        <f>'Kalk UHR MWS'!A124</f>
        <v>HG</v>
      </c>
      <c r="B124" s="304" t="str">
        <f>'Kalk UHR MWS'!B124</f>
        <v>OG</v>
      </c>
      <c r="C124" s="304" t="str">
        <f>IF('Kalk UHR MWS'!C124="","",'Kalk UHR MWS'!C124)</f>
        <v>OG10</v>
      </c>
      <c r="D124" s="304" t="str">
        <f>'Kalk UHR MWS'!D124</f>
        <v>Klassenraum</v>
      </c>
      <c r="E124" s="304" t="str">
        <f>'Kalk UHR MWS'!E124</f>
        <v>Lino</v>
      </c>
      <c r="F124" s="230" t="str">
        <f>'Kalk UHR MWS'!F124</f>
        <v>U1-W3</v>
      </c>
      <c r="G124" s="230" t="str">
        <f t="shared" si="12"/>
        <v>U1-J0,5</v>
      </c>
      <c r="H124" s="130">
        <f>'Kalk UHR MWS'!G124</f>
        <v>63.2</v>
      </c>
      <c r="I124" s="100" t="s">
        <v>726</v>
      </c>
      <c r="J124" s="331">
        <f>VLOOKUP(I124,Turnus!$D$9:$E$26,2,FALSE)</f>
        <v>0.5</v>
      </c>
      <c r="K124" s="130">
        <f t="shared" si="1"/>
        <v>31.6</v>
      </c>
      <c r="L124" s="131">
        <f>VLOOKUP($G124,'Leistungswerte GR Schulen'!$C$6:$F$50,4,FALSE)</f>
        <v>0</v>
      </c>
      <c r="M124" s="132">
        <f t="shared" si="13"/>
        <v>0</v>
      </c>
      <c r="N124" s="132">
        <f t="shared" si="2"/>
        <v>0</v>
      </c>
      <c r="O124" s="544">
        <f t="shared" si="7"/>
        <v>0</v>
      </c>
      <c r="P124" s="133">
        <f t="shared" si="3"/>
        <v>0</v>
      </c>
      <c r="Q124" s="134">
        <f t="shared" si="4"/>
        <v>0</v>
      </c>
    </row>
    <row r="125" spans="1:18" s="58" customFormat="1" ht="24.9" customHeight="1" x14ac:dyDescent="0.25">
      <c r="A125" s="304" t="str">
        <f>'Kalk UHR MWS'!A125</f>
        <v>HG</v>
      </c>
      <c r="B125" s="304" t="str">
        <f>'Kalk UHR MWS'!B125</f>
        <v>OG</v>
      </c>
      <c r="C125" s="304" t="str">
        <f>IF('Kalk UHR MWS'!C125="","",'Kalk UHR MWS'!C125)</f>
        <v>OG04</v>
      </c>
      <c r="D125" s="304" t="str">
        <f>'Kalk UHR MWS'!D125</f>
        <v>Klassenraum</v>
      </c>
      <c r="E125" s="304" t="str">
        <f>'Kalk UHR MWS'!E125</f>
        <v>Lino</v>
      </c>
      <c r="F125" s="230" t="str">
        <f>'Kalk UHR MWS'!F125</f>
        <v>U1-W3</v>
      </c>
      <c r="G125" s="230" t="str">
        <f t="shared" si="12"/>
        <v>U1-J0,5</v>
      </c>
      <c r="H125" s="130">
        <f>'Kalk UHR MWS'!G125</f>
        <v>50.2</v>
      </c>
      <c r="I125" s="100" t="s">
        <v>726</v>
      </c>
      <c r="J125" s="331">
        <f>VLOOKUP(I125,Turnus!$D$9:$E$26,2,FALSE)</f>
        <v>0.5</v>
      </c>
      <c r="K125" s="130">
        <f t="shared" si="1"/>
        <v>25.1</v>
      </c>
      <c r="L125" s="131">
        <f>VLOOKUP($G125,'Leistungswerte GR Schulen'!$C$6:$F$50,4,FALSE)</f>
        <v>0</v>
      </c>
      <c r="M125" s="132">
        <f t="shared" si="13"/>
        <v>0</v>
      </c>
      <c r="N125" s="132">
        <f t="shared" si="2"/>
        <v>0</v>
      </c>
      <c r="O125" s="544">
        <f t="shared" si="7"/>
        <v>0</v>
      </c>
      <c r="P125" s="133">
        <f t="shared" si="3"/>
        <v>0</v>
      </c>
      <c r="Q125" s="134">
        <f t="shared" si="4"/>
        <v>0</v>
      </c>
    </row>
    <row r="126" spans="1:18" s="58" customFormat="1" ht="24.9" customHeight="1" x14ac:dyDescent="0.25">
      <c r="A126" s="304" t="str">
        <f>'Kalk UHR MWS'!A126</f>
        <v>HG</v>
      </c>
      <c r="B126" s="304" t="str">
        <f>'Kalk UHR MWS'!B126</f>
        <v>OG</v>
      </c>
      <c r="C126" s="304" t="str">
        <f>IF('Kalk UHR MWS'!C126="","",'Kalk UHR MWS'!C126)</f>
        <v>OG03</v>
      </c>
      <c r="D126" s="304" t="str">
        <f>'Kalk UHR MWS'!D126</f>
        <v>Klassenraum</v>
      </c>
      <c r="E126" s="304" t="str">
        <f>'Kalk UHR MWS'!E126</f>
        <v>Lino</v>
      </c>
      <c r="F126" s="230" t="str">
        <f>'Kalk UHR MWS'!F126</f>
        <v>U1-W3</v>
      </c>
      <c r="G126" s="230" t="str">
        <f t="shared" si="12"/>
        <v>U1-J0,5</v>
      </c>
      <c r="H126" s="130">
        <f>'Kalk UHR MWS'!G126</f>
        <v>50.5</v>
      </c>
      <c r="I126" s="100" t="s">
        <v>726</v>
      </c>
      <c r="J126" s="331">
        <f>VLOOKUP(I126,Turnus!$D$9:$E$26,2,FALSE)</f>
        <v>0.5</v>
      </c>
      <c r="K126" s="130">
        <f t="shared" si="1"/>
        <v>25.25</v>
      </c>
      <c r="L126" s="131">
        <f>VLOOKUP($G126,'Leistungswerte GR Schulen'!$C$6:$F$50,4,FALSE)</f>
        <v>0</v>
      </c>
      <c r="M126" s="132">
        <f t="shared" si="13"/>
        <v>0</v>
      </c>
      <c r="N126" s="132">
        <f t="shared" si="2"/>
        <v>0</v>
      </c>
      <c r="O126" s="544">
        <f t="shared" si="7"/>
        <v>0</v>
      </c>
      <c r="P126" s="133">
        <f t="shared" si="3"/>
        <v>0</v>
      </c>
      <c r="Q126" s="134">
        <f t="shared" si="4"/>
        <v>0</v>
      </c>
    </row>
    <row r="127" spans="1:18" s="58" customFormat="1" ht="24.9" customHeight="1" x14ac:dyDescent="0.25">
      <c r="A127" s="304" t="str">
        <f>'Kalk UHR MWS'!A127</f>
        <v>HG</v>
      </c>
      <c r="B127" s="304" t="str">
        <f>'Kalk UHR MWS'!B127</f>
        <v>OG</v>
      </c>
      <c r="C127" s="304" t="str">
        <f>IF('Kalk UHR MWS'!C127="","",'Kalk UHR MWS'!C127)</f>
        <v>OG02</v>
      </c>
      <c r="D127" s="304" t="str">
        <f>'Kalk UHR MWS'!D127</f>
        <v>Klassenraum</v>
      </c>
      <c r="E127" s="304" t="str">
        <f>'Kalk UHR MWS'!E127</f>
        <v>Lino</v>
      </c>
      <c r="F127" s="230" t="str">
        <f>'Kalk UHR MWS'!F127</f>
        <v>U1-W3</v>
      </c>
      <c r="G127" s="230" t="str">
        <f t="shared" si="12"/>
        <v>U1-J0,5</v>
      </c>
      <c r="H127" s="130">
        <f>'Kalk UHR MWS'!G127</f>
        <v>50.5</v>
      </c>
      <c r="I127" s="100" t="s">
        <v>726</v>
      </c>
      <c r="J127" s="331">
        <f>VLOOKUP(I127,Turnus!$D$9:$E$26,2,FALSE)</f>
        <v>0.5</v>
      </c>
      <c r="K127" s="130">
        <f t="shared" si="1"/>
        <v>25.25</v>
      </c>
      <c r="L127" s="131">
        <f>VLOOKUP($G127,'Leistungswerte GR Schulen'!$C$6:$F$50,4,FALSE)</f>
        <v>0</v>
      </c>
      <c r="M127" s="132">
        <f t="shared" si="13"/>
        <v>0</v>
      </c>
      <c r="N127" s="132">
        <f t="shared" si="2"/>
        <v>0</v>
      </c>
      <c r="O127" s="544">
        <f t="shared" si="7"/>
        <v>0</v>
      </c>
      <c r="P127" s="133">
        <f t="shared" si="3"/>
        <v>0</v>
      </c>
      <c r="Q127" s="134">
        <f t="shared" si="4"/>
        <v>0</v>
      </c>
    </row>
    <row r="128" spans="1:18" s="58" customFormat="1" ht="24.9" customHeight="1" x14ac:dyDescent="0.25">
      <c r="A128" s="304" t="str">
        <f>'Kalk UHR MWS'!A128</f>
        <v>HG</v>
      </c>
      <c r="B128" s="304" t="str">
        <f>'Kalk UHR MWS'!B128</f>
        <v>OG</v>
      </c>
      <c r="C128" s="304" t="str">
        <f>IF('Kalk UHR MWS'!C128="","",'Kalk UHR MWS'!C128)</f>
        <v>OG01</v>
      </c>
      <c r="D128" s="304" t="str">
        <f>'Kalk UHR MWS'!D128</f>
        <v>Computerraum</v>
      </c>
      <c r="E128" s="304" t="str">
        <f>'Kalk UHR MWS'!E128</f>
        <v>Lino</v>
      </c>
      <c r="F128" s="230" t="str">
        <f>'Kalk UHR MWS'!F128</f>
        <v>U1-W3</v>
      </c>
      <c r="G128" s="230" t="str">
        <f t="shared" si="12"/>
        <v>U1-J0,5</v>
      </c>
      <c r="H128" s="130">
        <f>'Kalk UHR MWS'!G128</f>
        <v>50.5</v>
      </c>
      <c r="I128" s="100" t="s">
        <v>726</v>
      </c>
      <c r="J128" s="331">
        <f>VLOOKUP(I128,Turnus!$D$9:$E$26,2,FALSE)</f>
        <v>0.5</v>
      </c>
      <c r="K128" s="130">
        <f t="shared" si="1"/>
        <v>25.25</v>
      </c>
      <c r="L128" s="131">
        <f>VLOOKUP($G128,'Leistungswerte GR Schulen'!$C$6:$F$50,4,FALSE)</f>
        <v>0</v>
      </c>
      <c r="M128" s="132">
        <f t="shared" si="13"/>
        <v>0</v>
      </c>
      <c r="N128" s="132">
        <f t="shared" si="2"/>
        <v>0</v>
      </c>
      <c r="O128" s="544">
        <f t="shared" si="7"/>
        <v>0</v>
      </c>
      <c r="P128" s="133">
        <f t="shared" si="3"/>
        <v>0</v>
      </c>
      <c r="Q128" s="134">
        <f t="shared" si="4"/>
        <v>0</v>
      </c>
      <c r="R128" s="311"/>
    </row>
    <row r="129" spans="1:18" s="58" customFormat="1" ht="24.9" customHeight="1" x14ac:dyDescent="0.25">
      <c r="A129" s="304" t="str">
        <f>'Kalk UHR MWS'!A129</f>
        <v>Neubau</v>
      </c>
      <c r="B129" s="304" t="str">
        <f>'Kalk UHR MWS'!B129</f>
        <v>OG</v>
      </c>
      <c r="C129" s="304" t="str">
        <f>IF('Kalk UHR MWS'!C129="","",'Kalk UHR MWS'!C129)</f>
        <v>OG22</v>
      </c>
      <c r="D129" s="304" t="str">
        <f>'Kalk UHR MWS'!D129</f>
        <v>Klassenraumr 4</v>
      </c>
      <c r="E129" s="304" t="str">
        <f>'Kalk UHR MWS'!E129</f>
        <v>Holz</v>
      </c>
      <c r="F129" s="230" t="str">
        <f>'Kalk UHR MWS'!F129</f>
        <v>U1-W3</v>
      </c>
      <c r="G129" s="230" t="str">
        <f t="shared" si="12"/>
        <v>U1-J0,5</v>
      </c>
      <c r="H129" s="130">
        <f>'Kalk UHR MWS'!G129</f>
        <v>64.11</v>
      </c>
      <c r="I129" s="100" t="s">
        <v>726</v>
      </c>
      <c r="J129" s="331">
        <f>VLOOKUP(I129,Turnus!$D$9:$E$26,2,FALSE)</f>
        <v>0.5</v>
      </c>
      <c r="K129" s="130">
        <f t="shared" si="1"/>
        <v>32.055</v>
      </c>
      <c r="L129" s="131">
        <f>VLOOKUP($G129,'Leistungswerte GR Schulen'!$C$6:$F$50,4,FALSE)</f>
        <v>0</v>
      </c>
      <c r="M129" s="132">
        <f t="shared" si="13"/>
        <v>0</v>
      </c>
      <c r="N129" s="132">
        <f t="shared" si="2"/>
        <v>0</v>
      </c>
      <c r="O129" s="544">
        <f t="shared" si="7"/>
        <v>0</v>
      </c>
      <c r="P129" s="133">
        <f t="shared" si="3"/>
        <v>0</v>
      </c>
      <c r="Q129" s="134">
        <f t="shared" si="4"/>
        <v>0</v>
      </c>
    </row>
    <row r="130" spans="1:18" s="58" customFormat="1" ht="24.9" customHeight="1" x14ac:dyDescent="0.25">
      <c r="A130" s="304" t="str">
        <f>'Kalk UHR MWS'!A130</f>
        <v>Neubau</v>
      </c>
      <c r="B130" s="304" t="str">
        <f>'Kalk UHR MWS'!B130</f>
        <v>OG</v>
      </c>
      <c r="C130" s="304" t="str">
        <f>IF('Kalk UHR MWS'!C130="","",'Kalk UHR MWS'!C130)</f>
        <v>OG21</v>
      </c>
      <c r="D130" s="304" t="str">
        <f>'Kalk UHR MWS'!D130</f>
        <v>Klassenraumr 5</v>
      </c>
      <c r="E130" s="304" t="str">
        <f>'Kalk UHR MWS'!E130</f>
        <v>Holz</v>
      </c>
      <c r="F130" s="230" t="str">
        <f>'Kalk UHR MWS'!F130</f>
        <v>U1-W3</v>
      </c>
      <c r="G130" s="230" t="str">
        <f t="shared" si="12"/>
        <v>U1-J0,5</v>
      </c>
      <c r="H130" s="130">
        <f>'Kalk UHR MWS'!G130</f>
        <v>64.3</v>
      </c>
      <c r="I130" s="100" t="s">
        <v>726</v>
      </c>
      <c r="J130" s="331">
        <f>VLOOKUP(I130,Turnus!$D$9:$E$26,2,FALSE)</f>
        <v>0.5</v>
      </c>
      <c r="K130" s="130">
        <f t="shared" si="1"/>
        <v>32.15</v>
      </c>
      <c r="L130" s="131">
        <f>VLOOKUP($G130,'Leistungswerte GR Schulen'!$C$6:$F$50,4,FALSE)</f>
        <v>0</v>
      </c>
      <c r="M130" s="132">
        <f t="shared" si="13"/>
        <v>0</v>
      </c>
      <c r="N130" s="132">
        <f t="shared" si="2"/>
        <v>0</v>
      </c>
      <c r="O130" s="544">
        <f t="shared" si="7"/>
        <v>0</v>
      </c>
      <c r="P130" s="133">
        <f t="shared" si="3"/>
        <v>0</v>
      </c>
      <c r="Q130" s="134">
        <f t="shared" si="4"/>
        <v>0</v>
      </c>
    </row>
    <row r="131" spans="1:18" s="58" customFormat="1" ht="24.9" customHeight="1" x14ac:dyDescent="0.25">
      <c r="A131" s="304" t="str">
        <f>'Kalk UHR MWS'!A131</f>
        <v>Neubau</v>
      </c>
      <c r="B131" s="304" t="str">
        <f>'Kalk UHR MWS'!B131</f>
        <v>OG</v>
      </c>
      <c r="C131" s="304" t="str">
        <f>IF('Kalk UHR MWS'!C131="","",'Kalk UHR MWS'!C131)</f>
        <v>OG20</v>
      </c>
      <c r="D131" s="304" t="str">
        <f>'Kalk UHR MWS'!D131</f>
        <v>Klassenraumr 6</v>
      </c>
      <c r="E131" s="304" t="str">
        <f>'Kalk UHR MWS'!E131</f>
        <v>Holz</v>
      </c>
      <c r="F131" s="230" t="str">
        <f>'Kalk UHR MWS'!F131</f>
        <v>U1-W3</v>
      </c>
      <c r="G131" s="230" t="str">
        <f t="shared" si="12"/>
        <v>U1-J0,5</v>
      </c>
      <c r="H131" s="130">
        <f>'Kalk UHR MWS'!G131</f>
        <v>70.489999999999995</v>
      </c>
      <c r="I131" s="100" t="s">
        <v>726</v>
      </c>
      <c r="J131" s="331">
        <f>VLOOKUP(I131,Turnus!$D$9:$E$26,2,FALSE)</f>
        <v>0.5</v>
      </c>
      <c r="K131" s="130">
        <f t="shared" si="1"/>
        <v>35.244999999999997</v>
      </c>
      <c r="L131" s="131">
        <f>VLOOKUP($G131,'Leistungswerte GR Schulen'!$C$6:$F$50,4,FALSE)</f>
        <v>0</v>
      </c>
      <c r="M131" s="132">
        <f t="shared" si="13"/>
        <v>0</v>
      </c>
      <c r="N131" s="132">
        <f t="shared" si="2"/>
        <v>0</v>
      </c>
      <c r="O131" s="544">
        <f t="shared" si="7"/>
        <v>0</v>
      </c>
      <c r="P131" s="133">
        <f t="shared" si="3"/>
        <v>0</v>
      </c>
      <c r="Q131" s="134">
        <f t="shared" si="4"/>
        <v>0</v>
      </c>
    </row>
    <row r="132" spans="1:18" s="58" customFormat="1" ht="24.9" customHeight="1" x14ac:dyDescent="0.25">
      <c r="A132" s="304" t="str">
        <f>'Kalk UHR MWS'!A132</f>
        <v>Neubau</v>
      </c>
      <c r="B132" s="304" t="str">
        <f>'Kalk UHR MWS'!B132</f>
        <v>OG</v>
      </c>
      <c r="C132" s="304" t="str">
        <f>IF('Kalk UHR MWS'!C132="","",'Kalk UHR MWS'!C132)</f>
        <v/>
      </c>
      <c r="D132" s="304" t="str">
        <f>'Kalk UHR MWS'!D132</f>
        <v>Flur</v>
      </c>
      <c r="E132" s="304" t="str">
        <f>'Kalk UHR MWS'!E132</f>
        <v>Steinzeug/Fliesen</v>
      </c>
      <c r="F132" s="230" t="str">
        <f>'Kalk UHR MWS'!F132</f>
        <v>F1-W5</v>
      </c>
      <c r="G132" s="230" t="str">
        <f t="shared" si="12"/>
        <v>F1-J0,5</v>
      </c>
      <c r="H132" s="130">
        <f>'Kalk UHR MWS'!G132</f>
        <v>65.239999999999995</v>
      </c>
      <c r="I132" s="100" t="s">
        <v>726</v>
      </c>
      <c r="J132" s="331">
        <f>VLOOKUP(I132,Turnus!$D$9:$E$26,2,FALSE)</f>
        <v>0.5</v>
      </c>
      <c r="K132" s="130">
        <f t="shared" si="1"/>
        <v>32.619999999999997</v>
      </c>
      <c r="L132" s="131">
        <f>VLOOKUP($G132,'Leistungswerte GR Schulen'!$C$6:$F$50,4,FALSE)</f>
        <v>0</v>
      </c>
      <c r="M132" s="132">
        <f t="shared" si="13"/>
        <v>0</v>
      </c>
      <c r="N132" s="132">
        <f t="shared" si="2"/>
        <v>0</v>
      </c>
      <c r="O132" s="544">
        <f t="shared" si="7"/>
        <v>0</v>
      </c>
      <c r="P132" s="133">
        <f t="shared" si="3"/>
        <v>0</v>
      </c>
      <c r="Q132" s="134">
        <f t="shared" si="4"/>
        <v>0</v>
      </c>
    </row>
    <row r="133" spans="1:18" s="58" customFormat="1" ht="24.9" customHeight="1" x14ac:dyDescent="0.25">
      <c r="A133" s="304" t="str">
        <f>'Kalk UHR MWS'!A133</f>
        <v>Neubau</v>
      </c>
      <c r="B133" s="304" t="str">
        <f>'Kalk UHR MWS'!B133</f>
        <v>OG</v>
      </c>
      <c r="C133" s="304" t="str">
        <f>IF('Kalk UHR MWS'!C133="","",'Kalk UHR MWS'!C133)</f>
        <v/>
      </c>
      <c r="D133" s="304" t="str">
        <f>'Kalk UHR MWS'!D133</f>
        <v>Technik</v>
      </c>
      <c r="E133" s="304" t="str">
        <f>'Kalk UHR MWS'!E133</f>
        <v>Steinzeug/Fliesen</v>
      </c>
      <c r="F133" s="230" t="str">
        <f>'Kalk UHR MWS'!F133</f>
        <v>Z-kR</v>
      </c>
      <c r="G133" s="417" t="str">
        <f t="shared" si="12"/>
        <v>Z--kR</v>
      </c>
      <c r="H133" s="130">
        <f>'Kalk UHR MWS'!G133</f>
        <v>10.28</v>
      </c>
      <c r="I133" s="100" t="s">
        <v>68</v>
      </c>
      <c r="J133" s="331">
        <f>VLOOKUP(I133,Turnus!$D$9:$E$26,2,FALSE)</f>
        <v>0</v>
      </c>
      <c r="K133" s="130">
        <f t="shared" si="1"/>
        <v>0</v>
      </c>
      <c r="L133" s="131">
        <f>VLOOKUP($G133,'Leistungswerte GR Schulen'!$C$6:$F$50,4,FALSE)</f>
        <v>0</v>
      </c>
      <c r="M133" s="132">
        <f t="shared" si="13"/>
        <v>0</v>
      </c>
      <c r="N133" s="132">
        <f t="shared" si="2"/>
        <v>0</v>
      </c>
      <c r="O133" s="544">
        <f t="shared" si="7"/>
        <v>0</v>
      </c>
      <c r="P133" s="133">
        <f t="shared" si="3"/>
        <v>0</v>
      </c>
      <c r="Q133" s="134">
        <f t="shared" si="4"/>
        <v>0</v>
      </c>
    </row>
    <row r="134" spans="1:18" s="58" customFormat="1" ht="24.9" customHeight="1" x14ac:dyDescent="0.25">
      <c r="A134" s="304" t="str">
        <f>'Kalk UHR MWS'!A134</f>
        <v>Neubau</v>
      </c>
      <c r="B134" s="304" t="str">
        <f>'Kalk UHR MWS'!B134</f>
        <v>OG</v>
      </c>
      <c r="C134" s="304" t="str">
        <f>IF('Kalk UHR MWS'!C134="","",'Kalk UHR MWS'!C134)</f>
        <v>OG19</v>
      </c>
      <c r="D134" s="304" t="str">
        <f>'Kalk UHR MWS'!D134</f>
        <v>WC Jungen</v>
      </c>
      <c r="E134" s="304" t="str">
        <f>'Kalk UHR MWS'!E134</f>
        <v>Steinzeug/Fliesen</v>
      </c>
      <c r="F134" s="230" t="str">
        <f>'Kalk UHR MWS'!F134</f>
        <v>S1-W5</v>
      </c>
      <c r="G134" s="230" t="str">
        <f t="shared" si="12"/>
        <v>S1-J1</v>
      </c>
      <c r="H134" s="130">
        <f>'Kalk UHR MWS'!G134</f>
        <v>12.59</v>
      </c>
      <c r="I134" s="100" t="s">
        <v>54</v>
      </c>
      <c r="J134" s="331">
        <f>VLOOKUP(I134,Turnus!$D$9:$E$26,2,FALSE)</f>
        <v>1</v>
      </c>
      <c r="K134" s="130">
        <f t="shared" si="1"/>
        <v>12.59</v>
      </c>
      <c r="L134" s="131">
        <f>VLOOKUP($G134,'Leistungswerte GR Schulen'!$C$6:$F$50,4,FALSE)</f>
        <v>0</v>
      </c>
      <c r="M134" s="132">
        <f t="shared" si="13"/>
        <v>0</v>
      </c>
      <c r="N134" s="132">
        <f t="shared" si="2"/>
        <v>0</v>
      </c>
      <c r="O134" s="544">
        <f t="shared" si="7"/>
        <v>0</v>
      </c>
      <c r="P134" s="133">
        <f t="shared" si="3"/>
        <v>0</v>
      </c>
      <c r="Q134" s="134">
        <f t="shared" si="4"/>
        <v>0</v>
      </c>
    </row>
    <row r="135" spans="1:18" s="58" customFormat="1" ht="26.25" customHeight="1" x14ac:dyDescent="0.3">
      <c r="A135" s="55"/>
      <c r="B135" s="55"/>
      <c r="C135" s="55"/>
      <c r="D135" s="55"/>
      <c r="E135" s="55"/>
      <c r="F135" s="55"/>
      <c r="G135" s="55"/>
      <c r="H135" s="55"/>
      <c r="I135" s="56"/>
      <c r="J135" s="56"/>
      <c r="K135" s="56"/>
      <c r="L135" s="56"/>
      <c r="M135" s="554"/>
      <c r="N135" s="97"/>
      <c r="O135" s="102"/>
      <c r="P135" s="103"/>
      <c r="Q135" s="416"/>
    </row>
    <row r="136" spans="1:18" ht="20.25" customHeight="1" x14ac:dyDescent="0.2">
      <c r="N136" s="105"/>
      <c r="O136" s="106"/>
      <c r="P136" s="468"/>
      <c r="Q136" s="107"/>
    </row>
    <row r="137" spans="1:18" x14ac:dyDescent="0.2">
      <c r="B137" s="53"/>
      <c r="C137" s="53"/>
      <c r="D137" s="53"/>
      <c r="E137" s="60"/>
      <c r="F137" s="60"/>
      <c r="G137" s="60"/>
      <c r="J137" s="53"/>
      <c r="K137" s="53"/>
      <c r="L137" s="53"/>
      <c r="M137" s="53"/>
    </row>
    <row r="138" spans="1:18" ht="12.75" customHeight="1" x14ac:dyDescent="0.2">
      <c r="B138" s="53"/>
      <c r="C138" s="53"/>
      <c r="D138" s="53"/>
      <c r="E138" s="60"/>
      <c r="F138" s="60"/>
      <c r="G138" s="60"/>
      <c r="J138" s="53"/>
      <c r="K138" s="53"/>
      <c r="L138" s="53"/>
      <c r="M138" s="53"/>
    </row>
    <row r="139" spans="1:18" s="108" customFormat="1" ht="12.75" customHeight="1" x14ac:dyDescent="0.2">
      <c r="B139" s="53"/>
      <c r="C139" s="53"/>
      <c r="D139" s="53"/>
      <c r="E139" s="60"/>
      <c r="F139" s="60"/>
      <c r="G139" s="60"/>
      <c r="H139" s="60"/>
      <c r="I139" s="59"/>
      <c r="J139" s="53"/>
      <c r="K139" s="53"/>
      <c r="L139" s="53"/>
      <c r="M139" s="53"/>
      <c r="O139" s="109"/>
      <c r="P139" s="110"/>
      <c r="Q139" s="110"/>
      <c r="R139" s="53"/>
    </row>
    <row r="140" spans="1:18" s="108" customFormat="1" ht="12.75" customHeight="1" x14ac:dyDescent="0.2">
      <c r="B140" s="53"/>
      <c r="C140" s="53"/>
      <c r="D140" s="53"/>
      <c r="E140" s="60"/>
      <c r="F140" s="60"/>
      <c r="G140" s="60"/>
      <c r="H140" s="60"/>
      <c r="I140" s="59"/>
      <c r="J140" s="104"/>
      <c r="K140" s="104"/>
      <c r="L140" s="59"/>
      <c r="M140" s="59"/>
      <c r="O140" s="109"/>
      <c r="P140" s="110"/>
      <c r="Q140" s="110"/>
      <c r="R140" s="53"/>
    </row>
    <row r="141" spans="1:18" s="108" customFormat="1" ht="12.75" customHeight="1" x14ac:dyDescent="0.2">
      <c r="B141" s="53"/>
      <c r="C141" s="53"/>
      <c r="D141" s="53"/>
      <c r="E141" s="60"/>
      <c r="F141" s="60"/>
      <c r="G141" s="60"/>
      <c r="H141" s="60"/>
      <c r="I141" s="59"/>
      <c r="J141" s="104"/>
      <c r="K141" s="104"/>
      <c r="L141" s="59"/>
      <c r="M141" s="59"/>
      <c r="O141" s="109"/>
      <c r="P141" s="110"/>
      <c r="Q141" s="110"/>
      <c r="R141" s="53"/>
    </row>
    <row r="142" spans="1:18" s="108" customFormat="1" ht="12.75" customHeight="1" x14ac:dyDescent="0.2">
      <c r="B142" s="53"/>
      <c r="C142" s="53"/>
      <c r="D142" s="53"/>
      <c r="E142" s="60"/>
      <c r="F142" s="60"/>
      <c r="G142" s="60"/>
      <c r="H142" s="60"/>
      <c r="I142" s="59"/>
      <c r="J142" s="104"/>
      <c r="K142" s="104"/>
      <c r="L142" s="59"/>
      <c r="M142" s="59"/>
      <c r="O142" s="109"/>
      <c r="P142" s="110"/>
      <c r="Q142" s="110"/>
      <c r="R142" s="53"/>
    </row>
    <row r="143" spans="1:18" s="108" customFormat="1" x14ac:dyDescent="0.2">
      <c r="B143" s="53"/>
      <c r="C143" s="53"/>
      <c r="D143" s="53"/>
      <c r="E143" s="60"/>
      <c r="F143" s="60"/>
      <c r="G143" s="60"/>
      <c r="H143" s="60"/>
      <c r="I143" s="59"/>
      <c r="J143" s="104"/>
      <c r="K143" s="104"/>
      <c r="L143" s="59"/>
      <c r="M143" s="59"/>
      <c r="O143" s="109"/>
      <c r="P143" s="110"/>
      <c r="Q143" s="110"/>
      <c r="R143" s="53"/>
    </row>
    <row r="144" spans="1:18" s="108" customFormat="1" x14ac:dyDescent="0.2">
      <c r="B144" s="53"/>
      <c r="C144" s="53"/>
      <c r="D144" s="53"/>
      <c r="E144" s="60"/>
      <c r="F144" s="60"/>
      <c r="G144" s="60"/>
      <c r="H144" s="60"/>
      <c r="I144" s="59"/>
      <c r="J144" s="104"/>
      <c r="K144" s="104"/>
      <c r="L144" s="59"/>
      <c r="M144" s="59"/>
      <c r="O144" s="109"/>
      <c r="P144" s="110"/>
      <c r="Q144" s="110"/>
      <c r="R144" s="53"/>
    </row>
    <row r="145" spans="2:18" s="108" customFormat="1" x14ac:dyDescent="0.2">
      <c r="B145" s="60"/>
      <c r="C145" s="60"/>
      <c r="D145" s="60"/>
      <c r="E145" s="60"/>
      <c r="F145" s="60"/>
      <c r="G145" s="60"/>
      <c r="H145" s="60"/>
      <c r="I145" s="59"/>
      <c r="J145" s="104"/>
      <c r="K145" s="104"/>
      <c r="L145" s="59"/>
      <c r="M145" s="59"/>
      <c r="O145" s="109"/>
      <c r="P145" s="110"/>
      <c r="Q145" s="110"/>
      <c r="R145" s="53"/>
    </row>
    <row r="146" spans="2:18" s="108" customFormat="1" x14ac:dyDescent="0.2">
      <c r="B146" s="60"/>
      <c r="C146" s="60"/>
      <c r="D146" s="60"/>
      <c r="E146" s="60"/>
      <c r="F146" s="60"/>
      <c r="G146" s="60"/>
      <c r="H146" s="60"/>
      <c r="I146" s="59"/>
      <c r="J146" s="104"/>
      <c r="K146" s="104"/>
      <c r="L146" s="59"/>
      <c r="M146" s="59"/>
      <c r="O146" s="109"/>
      <c r="P146" s="110"/>
      <c r="Q146" s="110"/>
      <c r="R146" s="53"/>
    </row>
    <row r="147" spans="2:18" s="108" customFormat="1" x14ac:dyDescent="0.2">
      <c r="B147" s="60"/>
      <c r="C147" s="60"/>
      <c r="D147" s="60"/>
      <c r="E147" s="60"/>
      <c r="F147" s="60"/>
      <c r="G147" s="60"/>
      <c r="H147" s="60"/>
      <c r="I147" s="59"/>
      <c r="J147" s="104"/>
      <c r="K147" s="104"/>
      <c r="L147" s="59"/>
      <c r="M147" s="59"/>
      <c r="O147" s="109"/>
      <c r="P147" s="110"/>
      <c r="Q147" s="110"/>
      <c r="R147" s="53"/>
    </row>
    <row r="148" spans="2:18" s="108" customFormat="1" x14ac:dyDescent="0.2">
      <c r="B148" s="60"/>
      <c r="C148" s="60"/>
      <c r="D148" s="60"/>
      <c r="E148" s="60"/>
      <c r="F148" s="60"/>
      <c r="G148" s="60"/>
      <c r="H148" s="60"/>
      <c r="I148" s="59"/>
      <c r="J148" s="104"/>
      <c r="K148" s="104"/>
      <c r="L148" s="59"/>
      <c r="M148" s="59"/>
      <c r="O148" s="109"/>
      <c r="P148" s="110"/>
      <c r="Q148" s="110"/>
      <c r="R148" s="53"/>
    </row>
    <row r="149" spans="2:18" s="108" customFormat="1" x14ac:dyDescent="0.2">
      <c r="B149" s="60"/>
      <c r="C149" s="60"/>
      <c r="D149" s="60"/>
      <c r="E149" s="60"/>
      <c r="F149" s="60"/>
      <c r="G149" s="60"/>
      <c r="H149" s="60"/>
      <c r="I149" s="59"/>
      <c r="J149" s="104"/>
      <c r="K149" s="104"/>
      <c r="L149" s="59"/>
      <c r="M149" s="59"/>
      <c r="O149" s="109"/>
      <c r="P149" s="110"/>
      <c r="Q149" s="110"/>
      <c r="R149" s="53"/>
    </row>
    <row r="150" spans="2:18" s="108" customFormat="1" x14ac:dyDescent="0.2">
      <c r="B150" s="60"/>
      <c r="C150" s="60"/>
      <c r="D150" s="60"/>
      <c r="E150" s="60"/>
      <c r="F150" s="60"/>
      <c r="G150" s="60"/>
      <c r="H150" s="60"/>
      <c r="I150" s="59"/>
      <c r="J150" s="104"/>
      <c r="K150" s="104"/>
      <c r="L150" s="59"/>
      <c r="M150" s="59"/>
      <c r="O150" s="109"/>
      <c r="P150" s="110"/>
      <c r="Q150" s="110"/>
      <c r="R150" s="53"/>
    </row>
    <row r="151" spans="2:18" s="108" customFormat="1" x14ac:dyDescent="0.2">
      <c r="B151" s="60"/>
      <c r="C151" s="60"/>
      <c r="D151" s="60"/>
      <c r="E151" s="60"/>
      <c r="F151" s="60"/>
      <c r="G151" s="60"/>
      <c r="H151" s="60"/>
      <c r="I151" s="59"/>
      <c r="J151" s="104"/>
      <c r="K151" s="104"/>
      <c r="L151" s="59"/>
      <c r="M151" s="59"/>
      <c r="O151" s="109"/>
      <c r="P151" s="110"/>
      <c r="Q151" s="110"/>
      <c r="R151" s="53"/>
    </row>
    <row r="152" spans="2:18" s="108" customFormat="1" x14ac:dyDescent="0.2">
      <c r="B152" s="60"/>
      <c r="C152" s="60"/>
      <c r="D152" s="60"/>
      <c r="E152" s="60"/>
      <c r="F152" s="60"/>
      <c r="G152" s="60"/>
      <c r="H152" s="60"/>
      <c r="I152" s="59"/>
      <c r="J152" s="104"/>
      <c r="K152" s="104"/>
      <c r="L152" s="59"/>
      <c r="M152" s="59"/>
      <c r="O152" s="109"/>
      <c r="P152" s="110"/>
      <c r="Q152" s="110"/>
      <c r="R152" s="53"/>
    </row>
    <row r="153" spans="2:18" s="108" customFormat="1" x14ac:dyDescent="0.2">
      <c r="B153" s="60"/>
      <c r="C153" s="60"/>
      <c r="D153" s="60"/>
      <c r="E153" s="60"/>
      <c r="F153" s="60"/>
      <c r="G153" s="60"/>
      <c r="H153" s="60"/>
      <c r="I153" s="59"/>
      <c r="J153" s="104"/>
      <c r="K153" s="104"/>
      <c r="L153" s="59"/>
      <c r="M153" s="59"/>
      <c r="O153" s="109"/>
      <c r="P153" s="110"/>
      <c r="Q153" s="110"/>
      <c r="R153" s="53"/>
    </row>
    <row r="154" spans="2:18" s="108" customFormat="1" x14ac:dyDescent="0.2">
      <c r="B154" s="60"/>
      <c r="C154" s="60"/>
      <c r="D154" s="60"/>
      <c r="E154" s="60"/>
      <c r="F154" s="60"/>
      <c r="G154" s="60"/>
      <c r="H154" s="60"/>
      <c r="I154" s="59"/>
      <c r="J154" s="104"/>
      <c r="K154" s="104"/>
      <c r="L154" s="59"/>
      <c r="M154" s="59"/>
      <c r="O154" s="109"/>
      <c r="P154" s="110"/>
      <c r="Q154" s="110"/>
      <c r="R154" s="53"/>
    </row>
    <row r="155" spans="2:18" s="60" customFormat="1" x14ac:dyDescent="0.2">
      <c r="I155" s="59"/>
      <c r="J155" s="104"/>
      <c r="K155" s="104"/>
      <c r="L155" s="59"/>
      <c r="M155" s="59"/>
      <c r="N155" s="108"/>
      <c r="O155" s="109"/>
      <c r="P155" s="110"/>
      <c r="Q155" s="110"/>
      <c r="R155" s="53"/>
    </row>
    <row r="156" spans="2:18" s="60" customFormat="1" x14ac:dyDescent="0.2">
      <c r="I156" s="59"/>
      <c r="J156" s="104"/>
      <c r="K156" s="104"/>
      <c r="L156" s="59"/>
      <c r="M156" s="59"/>
      <c r="N156" s="108"/>
      <c r="O156" s="109"/>
      <c r="P156" s="110"/>
      <c r="Q156" s="110"/>
      <c r="R156" s="53"/>
    </row>
    <row r="157" spans="2:18" s="60" customFormat="1" x14ac:dyDescent="0.2">
      <c r="I157" s="59"/>
      <c r="J157" s="104"/>
      <c r="K157" s="104"/>
      <c r="L157" s="59"/>
      <c r="M157" s="59"/>
      <c r="N157" s="108"/>
      <c r="O157" s="109"/>
      <c r="P157" s="110"/>
      <c r="Q157" s="110"/>
      <c r="R157" s="53"/>
    </row>
    <row r="158" spans="2:18" s="60" customFormat="1" x14ac:dyDescent="0.2">
      <c r="I158" s="59"/>
      <c r="J158" s="104"/>
      <c r="K158" s="104"/>
      <c r="L158" s="59"/>
      <c r="M158" s="59"/>
      <c r="N158" s="108"/>
      <c r="O158" s="109"/>
      <c r="P158" s="110"/>
      <c r="Q158" s="110"/>
      <c r="R158" s="53"/>
    </row>
    <row r="159" spans="2:18" s="60" customFormat="1" x14ac:dyDescent="0.2">
      <c r="I159" s="59"/>
      <c r="J159" s="104"/>
      <c r="K159" s="104"/>
      <c r="L159" s="59"/>
      <c r="M159" s="59"/>
      <c r="N159" s="108"/>
      <c r="O159" s="109"/>
      <c r="P159" s="110"/>
      <c r="Q159" s="110"/>
      <c r="R159" s="53"/>
    </row>
    <row r="160" spans="2:18" s="60" customFormat="1" x14ac:dyDescent="0.2">
      <c r="I160" s="59"/>
      <c r="J160" s="104"/>
      <c r="K160" s="104"/>
      <c r="L160" s="59"/>
      <c r="M160" s="59"/>
      <c r="N160" s="108"/>
      <c r="O160" s="109"/>
      <c r="P160" s="110"/>
      <c r="Q160" s="110"/>
      <c r="R160" s="53"/>
    </row>
    <row r="161" spans="9:18" s="60" customFormat="1" x14ac:dyDescent="0.2">
      <c r="I161" s="59"/>
      <c r="J161" s="104"/>
      <c r="K161" s="104"/>
      <c r="L161" s="59"/>
      <c r="M161" s="59"/>
      <c r="N161" s="108"/>
      <c r="O161" s="109"/>
      <c r="P161" s="110"/>
      <c r="Q161" s="110"/>
      <c r="R161" s="53"/>
    </row>
    <row r="162" spans="9:18" s="60" customFormat="1" x14ac:dyDescent="0.2">
      <c r="I162" s="59"/>
      <c r="J162" s="104"/>
      <c r="K162" s="104"/>
      <c r="L162" s="59"/>
      <c r="M162" s="59"/>
      <c r="N162" s="108"/>
      <c r="O162" s="109"/>
      <c r="P162" s="110"/>
      <c r="Q162" s="110"/>
      <c r="R162" s="53"/>
    </row>
    <row r="163" spans="9:18" s="60" customFormat="1" x14ac:dyDescent="0.2">
      <c r="I163" s="59"/>
      <c r="J163" s="104"/>
      <c r="K163" s="104"/>
      <c r="L163" s="59"/>
      <c r="M163" s="59"/>
      <c r="N163" s="108"/>
      <c r="O163" s="109"/>
      <c r="P163" s="110"/>
      <c r="Q163" s="110"/>
      <c r="R163" s="53"/>
    </row>
    <row r="164" spans="9:18" s="60" customFormat="1" x14ac:dyDescent="0.2">
      <c r="I164" s="59"/>
      <c r="J164" s="104"/>
      <c r="K164" s="104"/>
      <c r="L164" s="59"/>
      <c r="M164" s="59"/>
      <c r="N164" s="108"/>
      <c r="O164" s="109"/>
      <c r="P164" s="110"/>
      <c r="Q164" s="110"/>
      <c r="R164" s="53"/>
    </row>
    <row r="165" spans="9:18" s="60" customFormat="1" x14ac:dyDescent="0.2">
      <c r="I165" s="59"/>
      <c r="J165" s="104"/>
      <c r="K165" s="104"/>
      <c r="L165" s="59"/>
      <c r="M165" s="59"/>
      <c r="N165" s="108"/>
      <c r="O165" s="109"/>
      <c r="P165" s="110"/>
      <c r="Q165" s="110"/>
      <c r="R165" s="53"/>
    </row>
    <row r="166" spans="9:18" s="60" customFormat="1" x14ac:dyDescent="0.2">
      <c r="I166" s="59"/>
      <c r="J166" s="104"/>
      <c r="K166" s="104"/>
      <c r="L166" s="59"/>
      <c r="M166" s="59"/>
      <c r="N166" s="108"/>
      <c r="O166" s="109"/>
      <c r="P166" s="110"/>
      <c r="Q166" s="110"/>
      <c r="R166" s="53"/>
    </row>
    <row r="167" spans="9:18" s="60" customFormat="1" x14ac:dyDescent="0.2">
      <c r="I167" s="59"/>
      <c r="J167" s="104"/>
      <c r="K167" s="104"/>
      <c r="L167" s="59"/>
      <c r="M167" s="59"/>
      <c r="N167" s="108"/>
      <c r="O167" s="109"/>
      <c r="P167" s="110"/>
      <c r="Q167" s="110"/>
      <c r="R167" s="53"/>
    </row>
    <row r="168" spans="9:18" s="60" customFormat="1" x14ac:dyDescent="0.2">
      <c r="I168" s="59"/>
      <c r="J168" s="104"/>
      <c r="K168" s="104"/>
      <c r="L168" s="59"/>
      <c r="M168" s="59"/>
      <c r="N168" s="108"/>
      <c r="O168" s="109"/>
      <c r="P168" s="110"/>
      <c r="Q168" s="110"/>
      <c r="R168" s="53"/>
    </row>
    <row r="169" spans="9:18" s="60" customFormat="1" x14ac:dyDescent="0.2">
      <c r="I169" s="59"/>
      <c r="J169" s="104"/>
      <c r="K169" s="104"/>
      <c r="L169" s="59"/>
      <c r="M169" s="59"/>
      <c r="N169" s="108"/>
      <c r="O169" s="109"/>
      <c r="P169" s="110"/>
      <c r="Q169" s="110"/>
      <c r="R169" s="53"/>
    </row>
    <row r="170" spans="9:18" s="60" customFormat="1" x14ac:dyDescent="0.2">
      <c r="I170" s="59"/>
      <c r="J170" s="104"/>
      <c r="K170" s="104"/>
      <c r="L170" s="59"/>
      <c r="M170" s="59"/>
      <c r="N170" s="108"/>
      <c r="O170" s="109"/>
      <c r="P170" s="110"/>
      <c r="Q170" s="110"/>
      <c r="R170" s="53"/>
    </row>
    <row r="171" spans="9:18" s="60" customFormat="1" x14ac:dyDescent="0.2">
      <c r="I171" s="59"/>
      <c r="J171" s="104"/>
      <c r="K171" s="104"/>
      <c r="L171" s="59"/>
      <c r="M171" s="59"/>
      <c r="N171" s="108"/>
      <c r="O171" s="109"/>
      <c r="P171" s="110"/>
      <c r="Q171" s="110"/>
      <c r="R171" s="53"/>
    </row>
    <row r="172" spans="9:18" s="60" customFormat="1" x14ac:dyDescent="0.2">
      <c r="I172" s="59"/>
      <c r="J172" s="104"/>
      <c r="K172" s="104"/>
      <c r="L172" s="59"/>
      <c r="M172" s="59"/>
      <c r="N172" s="108"/>
      <c r="O172" s="109"/>
      <c r="P172" s="110"/>
      <c r="Q172" s="110"/>
      <c r="R172" s="53"/>
    </row>
    <row r="173" spans="9:18" s="60" customFormat="1" x14ac:dyDescent="0.2">
      <c r="I173" s="59"/>
      <c r="J173" s="104"/>
      <c r="K173" s="104"/>
      <c r="L173" s="59"/>
      <c r="M173" s="59"/>
      <c r="N173" s="108"/>
      <c r="O173" s="109"/>
      <c r="P173" s="110"/>
      <c r="Q173" s="110"/>
      <c r="R173" s="53"/>
    </row>
    <row r="174" spans="9:18" s="60" customFormat="1" x14ac:dyDescent="0.2">
      <c r="I174" s="59"/>
      <c r="J174" s="104"/>
      <c r="K174" s="104"/>
      <c r="L174" s="59"/>
      <c r="M174" s="59"/>
      <c r="N174" s="108"/>
      <c r="O174" s="109"/>
      <c r="P174" s="110"/>
      <c r="Q174" s="110"/>
      <c r="R174" s="53"/>
    </row>
    <row r="175" spans="9:18" s="60" customFormat="1" x14ac:dyDescent="0.2">
      <c r="I175" s="59"/>
      <c r="J175" s="104"/>
      <c r="K175" s="104"/>
      <c r="L175" s="59"/>
      <c r="M175" s="59"/>
      <c r="N175" s="108"/>
      <c r="O175" s="109"/>
      <c r="P175" s="110"/>
      <c r="Q175" s="110"/>
      <c r="R175" s="53"/>
    </row>
    <row r="176" spans="9:18" s="60" customFormat="1" x14ac:dyDescent="0.2">
      <c r="I176" s="59"/>
      <c r="J176" s="104"/>
      <c r="K176" s="104"/>
      <c r="L176" s="59"/>
      <c r="M176" s="59"/>
      <c r="N176" s="108"/>
      <c r="O176" s="109"/>
      <c r="P176" s="110"/>
      <c r="Q176" s="110"/>
      <c r="R176" s="53"/>
    </row>
    <row r="177" spans="9:18" s="60" customFormat="1" x14ac:dyDescent="0.2">
      <c r="I177" s="59"/>
      <c r="J177" s="104"/>
      <c r="K177" s="104"/>
      <c r="L177" s="59"/>
      <c r="M177" s="59"/>
      <c r="N177" s="108"/>
      <c r="O177" s="109"/>
      <c r="P177" s="110"/>
      <c r="Q177" s="110"/>
      <c r="R177" s="53"/>
    </row>
    <row r="178" spans="9:18" s="60" customFormat="1" x14ac:dyDescent="0.2">
      <c r="I178" s="59"/>
      <c r="J178" s="104"/>
      <c r="K178" s="104"/>
      <c r="L178" s="59"/>
      <c r="M178" s="59"/>
      <c r="N178" s="108"/>
      <c r="O178" s="109"/>
      <c r="P178" s="110"/>
      <c r="Q178" s="110"/>
      <c r="R178" s="53"/>
    </row>
    <row r="179" spans="9:18" s="60" customFormat="1" x14ac:dyDescent="0.2">
      <c r="I179" s="59"/>
      <c r="J179" s="104"/>
      <c r="K179" s="104"/>
      <c r="L179" s="59"/>
      <c r="M179" s="59"/>
      <c r="N179" s="108"/>
      <c r="O179" s="109"/>
      <c r="P179" s="110"/>
      <c r="Q179" s="110"/>
      <c r="R179" s="53"/>
    </row>
    <row r="180" spans="9:18" s="60" customFormat="1" x14ac:dyDescent="0.2">
      <c r="I180" s="59"/>
      <c r="J180" s="104"/>
      <c r="K180" s="104"/>
      <c r="L180" s="59"/>
      <c r="M180" s="59"/>
      <c r="N180" s="108"/>
      <c r="O180" s="109"/>
      <c r="P180" s="110"/>
      <c r="Q180" s="110"/>
      <c r="R180" s="53"/>
    </row>
    <row r="181" spans="9:18" s="60" customFormat="1" x14ac:dyDescent="0.2">
      <c r="I181" s="59"/>
      <c r="J181" s="104"/>
      <c r="K181" s="104"/>
      <c r="L181" s="59"/>
      <c r="M181" s="59"/>
      <c r="N181" s="108"/>
      <c r="O181" s="109"/>
      <c r="P181" s="110"/>
      <c r="Q181" s="110"/>
      <c r="R181" s="53"/>
    </row>
    <row r="182" spans="9:18" s="60" customFormat="1" x14ac:dyDescent="0.2">
      <c r="I182" s="59"/>
      <c r="J182" s="104"/>
      <c r="K182" s="104"/>
      <c r="L182" s="59"/>
      <c r="M182" s="59"/>
      <c r="N182" s="108"/>
      <c r="O182" s="109"/>
      <c r="P182" s="110"/>
      <c r="Q182" s="110"/>
      <c r="R182" s="53"/>
    </row>
    <row r="183" spans="9:18" s="60" customFormat="1" x14ac:dyDescent="0.2">
      <c r="I183" s="59"/>
      <c r="J183" s="104"/>
      <c r="K183" s="104"/>
      <c r="L183" s="59"/>
      <c r="M183" s="59"/>
      <c r="N183" s="108"/>
      <c r="O183" s="109"/>
      <c r="P183" s="110"/>
      <c r="Q183" s="110"/>
      <c r="R183" s="53"/>
    </row>
    <row r="184" spans="9:18" s="60" customFormat="1" x14ac:dyDescent="0.2">
      <c r="I184" s="59"/>
      <c r="J184" s="104"/>
      <c r="K184" s="104"/>
      <c r="L184" s="59"/>
      <c r="M184" s="59"/>
      <c r="N184" s="108"/>
      <c r="O184" s="109"/>
      <c r="P184" s="110"/>
      <c r="Q184" s="110"/>
      <c r="R184" s="53"/>
    </row>
    <row r="185" spans="9:18" s="60" customFormat="1" x14ac:dyDescent="0.2">
      <c r="I185" s="59"/>
      <c r="J185" s="104"/>
      <c r="K185" s="104"/>
      <c r="L185" s="59"/>
      <c r="M185" s="59"/>
      <c r="N185" s="108"/>
      <c r="O185" s="109"/>
      <c r="P185" s="110"/>
      <c r="Q185" s="110"/>
      <c r="R185" s="53"/>
    </row>
    <row r="186" spans="9:18" s="60" customFormat="1" x14ac:dyDescent="0.2">
      <c r="I186" s="59"/>
      <c r="J186" s="104"/>
      <c r="K186" s="104"/>
      <c r="L186" s="59"/>
      <c r="M186" s="59"/>
      <c r="N186" s="108"/>
      <c r="O186" s="109"/>
      <c r="P186" s="110"/>
      <c r="Q186" s="110"/>
      <c r="R186" s="53"/>
    </row>
    <row r="187" spans="9:18" s="60" customFormat="1" x14ac:dyDescent="0.2">
      <c r="I187" s="59"/>
      <c r="J187" s="104"/>
      <c r="K187" s="104"/>
      <c r="L187" s="59"/>
      <c r="M187" s="59"/>
      <c r="N187" s="108"/>
      <c r="O187" s="109"/>
      <c r="P187" s="110"/>
      <c r="Q187" s="110"/>
      <c r="R187" s="53"/>
    </row>
    <row r="188" spans="9:18" s="60" customFormat="1" x14ac:dyDescent="0.2">
      <c r="I188" s="59"/>
      <c r="J188" s="104"/>
      <c r="K188" s="104"/>
      <c r="L188" s="59"/>
      <c r="M188" s="59"/>
      <c r="N188" s="108"/>
      <c r="O188" s="109"/>
      <c r="P188" s="110"/>
      <c r="Q188" s="110"/>
      <c r="R188" s="53"/>
    </row>
    <row r="189" spans="9:18" s="60" customFormat="1" x14ac:dyDescent="0.2">
      <c r="I189" s="59"/>
      <c r="J189" s="104"/>
      <c r="K189" s="104"/>
      <c r="L189" s="59"/>
      <c r="M189" s="59"/>
      <c r="N189" s="108"/>
      <c r="O189" s="109"/>
      <c r="P189" s="110"/>
      <c r="Q189" s="110"/>
      <c r="R189" s="53"/>
    </row>
    <row r="190" spans="9:18" s="60" customFormat="1" x14ac:dyDescent="0.2">
      <c r="I190" s="59"/>
      <c r="J190" s="104"/>
      <c r="K190" s="104"/>
      <c r="L190" s="59"/>
      <c r="M190" s="59"/>
      <c r="N190" s="108"/>
      <c r="O190" s="109"/>
      <c r="P190" s="110"/>
      <c r="Q190" s="110"/>
      <c r="R190" s="53"/>
    </row>
    <row r="191" spans="9:18" s="60" customFormat="1" x14ac:dyDescent="0.2">
      <c r="I191" s="59"/>
      <c r="J191" s="104"/>
      <c r="K191" s="104"/>
      <c r="L191" s="59"/>
      <c r="M191" s="59"/>
      <c r="N191" s="108"/>
      <c r="O191" s="109"/>
      <c r="P191" s="110"/>
      <c r="Q191" s="110"/>
      <c r="R191" s="53"/>
    </row>
    <row r="192" spans="9:18" s="60" customFormat="1" x14ac:dyDescent="0.2">
      <c r="I192" s="59"/>
      <c r="J192" s="104"/>
      <c r="K192" s="104"/>
      <c r="L192" s="59"/>
      <c r="M192" s="59"/>
      <c r="N192" s="108"/>
      <c r="O192" s="109"/>
      <c r="P192" s="110"/>
      <c r="Q192" s="110"/>
      <c r="R192" s="53"/>
    </row>
    <row r="193" spans="9:18" s="60" customFormat="1" x14ac:dyDescent="0.2">
      <c r="I193" s="59"/>
      <c r="J193" s="104"/>
      <c r="K193" s="104"/>
      <c r="L193" s="59"/>
      <c r="M193" s="59"/>
      <c r="N193" s="108"/>
      <c r="O193" s="109"/>
      <c r="P193" s="110"/>
      <c r="Q193" s="110"/>
      <c r="R193" s="53"/>
    </row>
    <row r="194" spans="9:18" s="60" customFormat="1" x14ac:dyDescent="0.2">
      <c r="I194" s="59"/>
      <c r="J194" s="104"/>
      <c r="K194" s="104"/>
      <c r="L194" s="59"/>
      <c r="M194" s="59"/>
      <c r="N194" s="108"/>
      <c r="O194" s="109"/>
      <c r="P194" s="110"/>
      <c r="Q194" s="110"/>
      <c r="R194" s="53"/>
    </row>
    <row r="195" spans="9:18" s="60" customFormat="1" x14ac:dyDescent="0.2">
      <c r="I195" s="59"/>
      <c r="J195" s="104"/>
      <c r="K195" s="104"/>
      <c r="L195" s="59"/>
      <c r="M195" s="59"/>
      <c r="N195" s="108"/>
      <c r="O195" s="109"/>
      <c r="P195" s="110"/>
      <c r="Q195" s="110"/>
      <c r="R195" s="53"/>
    </row>
    <row r="196" spans="9:18" s="60" customFormat="1" x14ac:dyDescent="0.2">
      <c r="I196" s="59"/>
      <c r="J196" s="104"/>
      <c r="K196" s="104"/>
      <c r="L196" s="59"/>
      <c r="M196" s="59"/>
      <c r="N196" s="108"/>
      <c r="O196" s="109"/>
      <c r="P196" s="110"/>
      <c r="Q196" s="110"/>
      <c r="R196" s="53"/>
    </row>
    <row r="197" spans="9:18" s="60" customFormat="1" x14ac:dyDescent="0.2">
      <c r="I197" s="59"/>
      <c r="J197" s="104"/>
      <c r="K197" s="104"/>
      <c r="L197" s="59"/>
      <c r="M197" s="59"/>
      <c r="N197" s="108"/>
      <c r="O197" s="109"/>
      <c r="P197" s="110"/>
      <c r="Q197" s="110"/>
      <c r="R197" s="53"/>
    </row>
    <row r="198" spans="9:18" s="60" customFormat="1" x14ac:dyDescent="0.2">
      <c r="I198" s="59"/>
      <c r="J198" s="104"/>
      <c r="K198" s="104"/>
      <c r="L198" s="59"/>
      <c r="M198" s="59"/>
      <c r="N198" s="108"/>
      <c r="O198" s="109"/>
      <c r="P198" s="110"/>
      <c r="Q198" s="110"/>
      <c r="R198" s="53"/>
    </row>
    <row r="199" spans="9:18" s="60" customFormat="1" x14ac:dyDescent="0.2">
      <c r="I199" s="59"/>
      <c r="J199" s="104"/>
      <c r="K199" s="104"/>
      <c r="L199" s="59"/>
      <c r="M199" s="59"/>
      <c r="N199" s="108"/>
      <c r="O199" s="109"/>
      <c r="P199" s="110"/>
      <c r="Q199" s="110"/>
      <c r="R199" s="53"/>
    </row>
    <row r="200" spans="9:18" s="60" customFormat="1" x14ac:dyDescent="0.2">
      <c r="I200" s="59"/>
      <c r="J200" s="104"/>
      <c r="K200" s="104"/>
      <c r="L200" s="59"/>
      <c r="M200" s="59"/>
      <c r="N200" s="108"/>
      <c r="O200" s="109"/>
      <c r="P200" s="110"/>
      <c r="Q200" s="110"/>
      <c r="R200" s="53"/>
    </row>
    <row r="201" spans="9:18" s="60" customFormat="1" x14ac:dyDescent="0.2">
      <c r="I201" s="59"/>
      <c r="J201" s="104"/>
      <c r="K201" s="104"/>
      <c r="L201" s="59"/>
      <c r="M201" s="59"/>
      <c r="N201" s="108"/>
      <c r="O201" s="109"/>
      <c r="P201" s="110"/>
      <c r="Q201" s="110"/>
      <c r="R201" s="53"/>
    </row>
    <row r="202" spans="9:18" s="60" customFormat="1" x14ac:dyDescent="0.2">
      <c r="I202" s="59"/>
      <c r="J202" s="104"/>
      <c r="K202" s="104"/>
      <c r="L202" s="59"/>
      <c r="M202" s="59"/>
      <c r="N202" s="108"/>
      <c r="O202" s="109"/>
      <c r="P202" s="110"/>
      <c r="Q202" s="110"/>
      <c r="R202" s="53"/>
    </row>
    <row r="203" spans="9:18" s="60" customFormat="1" x14ac:dyDescent="0.2">
      <c r="I203" s="59"/>
      <c r="J203" s="104"/>
      <c r="K203" s="104"/>
      <c r="L203" s="59"/>
      <c r="M203" s="59"/>
      <c r="N203" s="108"/>
      <c r="O203" s="109"/>
      <c r="P203" s="110"/>
      <c r="Q203" s="110"/>
      <c r="R203" s="53"/>
    </row>
    <row r="204" spans="9:18" s="60" customFormat="1" x14ac:dyDescent="0.2">
      <c r="I204" s="59"/>
      <c r="J204" s="104"/>
      <c r="K204" s="104"/>
      <c r="L204" s="59"/>
      <c r="M204" s="59"/>
      <c r="N204" s="108"/>
      <c r="O204" s="109"/>
      <c r="P204" s="110"/>
      <c r="Q204" s="110"/>
      <c r="R204" s="53"/>
    </row>
    <row r="205" spans="9:18" s="60" customFormat="1" x14ac:dyDescent="0.2">
      <c r="I205" s="59"/>
      <c r="J205" s="104"/>
      <c r="K205" s="104"/>
      <c r="L205" s="59"/>
      <c r="M205" s="59"/>
      <c r="N205" s="108"/>
      <c r="O205" s="109"/>
      <c r="P205" s="110"/>
      <c r="Q205" s="110"/>
      <c r="R205" s="53"/>
    </row>
    <row r="206" spans="9:18" s="60" customFormat="1" x14ac:dyDescent="0.2">
      <c r="I206" s="59"/>
      <c r="J206" s="104"/>
      <c r="K206" s="104"/>
      <c r="L206" s="59"/>
      <c r="M206" s="59"/>
      <c r="N206" s="108"/>
      <c r="O206" s="109"/>
      <c r="P206" s="110"/>
      <c r="Q206" s="110"/>
      <c r="R206" s="53"/>
    </row>
    <row r="207" spans="9:18" s="60" customFormat="1" x14ac:dyDescent="0.2">
      <c r="I207" s="59"/>
      <c r="J207" s="104"/>
      <c r="K207" s="104"/>
      <c r="L207" s="59"/>
      <c r="M207" s="59"/>
      <c r="N207" s="108"/>
      <c r="O207" s="109"/>
      <c r="P207" s="110"/>
      <c r="Q207" s="110"/>
      <c r="R207" s="53"/>
    </row>
    <row r="208" spans="9:18" s="60" customFormat="1" x14ac:dyDescent="0.2">
      <c r="I208" s="59"/>
      <c r="J208" s="104"/>
      <c r="K208" s="104"/>
      <c r="L208" s="59"/>
      <c r="M208" s="59"/>
      <c r="N208" s="108"/>
      <c r="O208" s="109"/>
      <c r="P208" s="110"/>
      <c r="Q208" s="110"/>
      <c r="R208" s="53"/>
    </row>
    <row r="209" spans="9:18" s="60" customFormat="1" x14ac:dyDescent="0.2">
      <c r="I209" s="59"/>
      <c r="J209" s="104"/>
      <c r="K209" s="104"/>
      <c r="L209" s="59"/>
      <c r="M209" s="59"/>
      <c r="N209" s="108"/>
      <c r="O209" s="109"/>
      <c r="P209" s="110"/>
      <c r="Q209" s="110"/>
      <c r="R209" s="53"/>
    </row>
    <row r="210" spans="9:18" s="60" customFormat="1" x14ac:dyDescent="0.2">
      <c r="I210" s="59"/>
      <c r="J210" s="104"/>
      <c r="K210" s="104"/>
      <c r="L210" s="59"/>
      <c r="M210" s="59"/>
      <c r="N210" s="108"/>
      <c r="O210" s="109"/>
      <c r="P210" s="110"/>
      <c r="Q210" s="110"/>
      <c r="R210" s="53"/>
    </row>
    <row r="211" spans="9:18" s="60" customFormat="1" x14ac:dyDescent="0.2">
      <c r="I211" s="59"/>
      <c r="J211" s="104"/>
      <c r="K211" s="104"/>
      <c r="L211" s="59"/>
      <c r="M211" s="59"/>
      <c r="N211" s="108"/>
      <c r="O211" s="109"/>
      <c r="P211" s="110"/>
      <c r="Q211" s="110"/>
      <c r="R211" s="53"/>
    </row>
    <row r="212" spans="9:18" s="60" customFormat="1" x14ac:dyDescent="0.2">
      <c r="I212" s="59"/>
      <c r="J212" s="104"/>
      <c r="K212" s="104"/>
      <c r="L212" s="59"/>
      <c r="M212" s="59"/>
      <c r="N212" s="108"/>
      <c r="O212" s="109"/>
      <c r="P212" s="110"/>
      <c r="Q212" s="110"/>
      <c r="R212" s="53"/>
    </row>
    <row r="213" spans="9:18" s="60" customFormat="1" x14ac:dyDescent="0.2">
      <c r="I213" s="59"/>
      <c r="J213" s="104"/>
      <c r="K213" s="104"/>
      <c r="L213" s="59"/>
      <c r="M213" s="59"/>
      <c r="N213" s="108"/>
      <c r="O213" s="109"/>
      <c r="P213" s="110"/>
      <c r="Q213" s="110"/>
      <c r="R213" s="53"/>
    </row>
    <row r="214" spans="9:18" s="60" customFormat="1" x14ac:dyDescent="0.2">
      <c r="I214" s="59"/>
      <c r="J214" s="104"/>
      <c r="K214" s="104"/>
      <c r="L214" s="59"/>
      <c r="M214" s="59"/>
      <c r="N214" s="108"/>
      <c r="O214" s="109"/>
      <c r="P214" s="110"/>
      <c r="Q214" s="110"/>
      <c r="R214" s="53"/>
    </row>
    <row r="215" spans="9:18" s="60" customFormat="1" x14ac:dyDescent="0.2">
      <c r="I215" s="59"/>
      <c r="J215" s="104"/>
      <c r="K215" s="104"/>
      <c r="L215" s="59"/>
      <c r="M215" s="59"/>
      <c r="N215" s="108"/>
      <c r="O215" s="109"/>
      <c r="P215" s="110"/>
      <c r="Q215" s="110"/>
      <c r="R215" s="53"/>
    </row>
    <row r="216" spans="9:18" s="60" customFormat="1" x14ac:dyDescent="0.2">
      <c r="I216" s="59"/>
      <c r="J216" s="104"/>
      <c r="K216" s="104"/>
      <c r="L216" s="59"/>
      <c r="M216" s="59"/>
      <c r="N216" s="108"/>
      <c r="O216" s="109"/>
      <c r="P216" s="110"/>
      <c r="Q216" s="110"/>
      <c r="R216" s="53"/>
    </row>
    <row r="217" spans="9:18" s="60" customFormat="1" x14ac:dyDescent="0.2">
      <c r="I217" s="59"/>
      <c r="J217" s="104"/>
      <c r="K217" s="104"/>
      <c r="L217" s="59"/>
      <c r="M217" s="59"/>
      <c r="N217" s="108"/>
      <c r="O217" s="109"/>
      <c r="P217" s="110"/>
      <c r="Q217" s="110"/>
      <c r="R217" s="53"/>
    </row>
    <row r="218" spans="9:18" s="60" customFormat="1" x14ac:dyDescent="0.2">
      <c r="I218" s="59"/>
      <c r="J218" s="104"/>
      <c r="K218" s="104"/>
      <c r="L218" s="59"/>
      <c r="M218" s="59"/>
      <c r="N218" s="108"/>
      <c r="O218" s="109"/>
      <c r="P218" s="110"/>
      <c r="Q218" s="110"/>
      <c r="R218" s="53"/>
    </row>
    <row r="219" spans="9:18" s="60" customFormat="1" x14ac:dyDescent="0.2">
      <c r="I219" s="59"/>
      <c r="J219" s="104"/>
      <c r="K219" s="104"/>
      <c r="L219" s="59"/>
      <c r="M219" s="59"/>
      <c r="N219" s="108"/>
      <c r="O219" s="109"/>
      <c r="P219" s="110"/>
      <c r="Q219" s="110"/>
      <c r="R219" s="53"/>
    </row>
    <row r="220" spans="9:18" s="60" customFormat="1" x14ac:dyDescent="0.2">
      <c r="I220" s="59"/>
      <c r="J220" s="104"/>
      <c r="K220" s="104"/>
      <c r="L220" s="59"/>
      <c r="M220" s="59"/>
      <c r="N220" s="108"/>
      <c r="O220" s="109"/>
      <c r="P220" s="110"/>
      <c r="Q220" s="110"/>
      <c r="R220" s="53"/>
    </row>
    <row r="221" spans="9:18" s="60" customFormat="1" x14ac:dyDescent="0.2">
      <c r="I221" s="59"/>
      <c r="J221" s="104"/>
      <c r="K221" s="104"/>
      <c r="L221" s="59"/>
      <c r="M221" s="59"/>
      <c r="N221" s="108"/>
      <c r="O221" s="109"/>
      <c r="P221" s="110"/>
      <c r="Q221" s="110"/>
      <c r="R221" s="53"/>
    </row>
    <row r="222" spans="9:18" s="60" customFormat="1" x14ac:dyDescent="0.2">
      <c r="I222" s="59"/>
      <c r="J222" s="104"/>
      <c r="K222" s="104"/>
      <c r="L222" s="59"/>
      <c r="M222" s="59"/>
      <c r="N222" s="108"/>
      <c r="O222" s="109"/>
      <c r="P222" s="110"/>
      <c r="Q222" s="110"/>
      <c r="R222" s="53"/>
    </row>
    <row r="223" spans="9:18" s="60" customFormat="1" x14ac:dyDescent="0.2">
      <c r="I223" s="59"/>
      <c r="J223" s="104"/>
      <c r="K223" s="104"/>
      <c r="L223" s="59"/>
      <c r="M223" s="59"/>
      <c r="N223" s="108"/>
      <c r="O223" s="109"/>
      <c r="P223" s="110"/>
      <c r="Q223" s="110"/>
      <c r="R223" s="53"/>
    </row>
    <row r="224" spans="9:18" s="60" customFormat="1" x14ac:dyDescent="0.2">
      <c r="I224" s="59"/>
      <c r="J224" s="104"/>
      <c r="K224" s="104"/>
      <c r="L224" s="59"/>
      <c r="M224" s="59"/>
      <c r="N224" s="108"/>
      <c r="O224" s="109"/>
      <c r="P224" s="110"/>
      <c r="Q224" s="110"/>
      <c r="R224" s="53"/>
    </row>
    <row r="225" spans="9:18" s="60" customFormat="1" x14ac:dyDescent="0.2">
      <c r="I225" s="59"/>
      <c r="J225" s="104"/>
      <c r="K225" s="104"/>
      <c r="L225" s="59"/>
      <c r="M225" s="59"/>
      <c r="N225" s="108"/>
      <c r="O225" s="109"/>
      <c r="P225" s="110"/>
      <c r="Q225" s="110"/>
      <c r="R225" s="53"/>
    </row>
    <row r="226" spans="9:18" s="60" customFormat="1" x14ac:dyDescent="0.2">
      <c r="I226" s="59"/>
      <c r="J226" s="104"/>
      <c r="K226" s="104"/>
      <c r="L226" s="59"/>
      <c r="M226" s="59"/>
      <c r="N226" s="108"/>
      <c r="O226" s="109"/>
      <c r="P226" s="110"/>
      <c r="Q226" s="110"/>
      <c r="R226" s="53"/>
    </row>
    <row r="227" spans="9:18" s="60" customFormat="1" x14ac:dyDescent="0.2">
      <c r="I227" s="59"/>
      <c r="J227" s="104"/>
      <c r="K227" s="104"/>
      <c r="L227" s="59"/>
      <c r="M227" s="59"/>
      <c r="N227" s="108"/>
      <c r="O227" s="109"/>
      <c r="P227" s="110"/>
      <c r="Q227" s="110"/>
      <c r="R227" s="53"/>
    </row>
    <row r="228" spans="9:18" s="60" customFormat="1" x14ac:dyDescent="0.2">
      <c r="I228" s="59"/>
      <c r="J228" s="104"/>
      <c r="K228" s="104"/>
      <c r="L228" s="59"/>
      <c r="M228" s="59"/>
      <c r="N228" s="108"/>
      <c r="O228" s="109"/>
      <c r="P228" s="110"/>
      <c r="Q228" s="110"/>
      <c r="R228" s="53"/>
    </row>
    <row r="229" spans="9:18" s="60" customFormat="1" x14ac:dyDescent="0.2">
      <c r="I229" s="59"/>
      <c r="J229" s="104"/>
      <c r="K229" s="104"/>
      <c r="L229" s="59"/>
      <c r="M229" s="59"/>
      <c r="N229" s="108"/>
      <c r="O229" s="109"/>
      <c r="P229" s="110"/>
      <c r="Q229" s="110"/>
      <c r="R229" s="53"/>
    </row>
    <row r="230" spans="9:18" s="60" customFormat="1" x14ac:dyDescent="0.2">
      <c r="I230" s="59"/>
      <c r="J230" s="104"/>
      <c r="K230" s="104"/>
      <c r="L230" s="59"/>
      <c r="M230" s="59"/>
      <c r="N230" s="108"/>
      <c r="O230" s="109"/>
      <c r="P230" s="110"/>
      <c r="Q230" s="110"/>
      <c r="R230" s="53"/>
    </row>
    <row r="231" spans="9:18" s="60" customFormat="1" x14ac:dyDescent="0.2">
      <c r="I231" s="59"/>
      <c r="J231" s="104"/>
      <c r="K231" s="104"/>
      <c r="L231" s="59"/>
      <c r="M231" s="59"/>
      <c r="N231" s="108"/>
      <c r="O231" s="109"/>
      <c r="P231" s="110"/>
      <c r="Q231" s="110"/>
      <c r="R231" s="53"/>
    </row>
    <row r="232" spans="9:18" s="60" customFormat="1" x14ac:dyDescent="0.2">
      <c r="I232" s="59"/>
      <c r="J232" s="104"/>
      <c r="K232" s="104"/>
      <c r="L232" s="59"/>
      <c r="M232" s="59"/>
      <c r="N232" s="108"/>
      <c r="O232" s="109"/>
      <c r="P232" s="110"/>
      <c r="Q232" s="110"/>
      <c r="R232" s="53"/>
    </row>
    <row r="233" spans="9:18" s="60" customFormat="1" x14ac:dyDescent="0.2">
      <c r="I233" s="59"/>
      <c r="J233" s="104"/>
      <c r="K233" s="104"/>
      <c r="L233" s="59"/>
      <c r="M233" s="59"/>
      <c r="N233" s="108"/>
      <c r="O233" s="109"/>
      <c r="P233" s="110"/>
      <c r="Q233" s="110"/>
      <c r="R233" s="53"/>
    </row>
    <row r="234" spans="9:18" s="60" customFormat="1" x14ac:dyDescent="0.2">
      <c r="I234" s="59"/>
      <c r="J234" s="104"/>
      <c r="K234" s="104"/>
      <c r="L234" s="59"/>
      <c r="M234" s="59"/>
      <c r="N234" s="108"/>
      <c r="O234" s="109"/>
      <c r="P234" s="110"/>
      <c r="Q234" s="110"/>
      <c r="R234" s="53"/>
    </row>
    <row r="235" spans="9:18" s="60" customFormat="1" x14ac:dyDescent="0.2">
      <c r="I235" s="59"/>
      <c r="J235" s="104"/>
      <c r="K235" s="104"/>
      <c r="L235" s="59"/>
      <c r="M235" s="59"/>
      <c r="N235" s="108"/>
      <c r="O235" s="109"/>
      <c r="P235" s="110"/>
      <c r="Q235" s="110"/>
      <c r="R235" s="53"/>
    </row>
    <row r="236" spans="9:18" s="60" customFormat="1" x14ac:dyDescent="0.2">
      <c r="I236" s="59"/>
      <c r="J236" s="104"/>
      <c r="K236" s="104"/>
      <c r="L236" s="59"/>
      <c r="M236" s="59"/>
      <c r="N236" s="108"/>
      <c r="O236" s="109"/>
      <c r="P236" s="110"/>
      <c r="Q236" s="110"/>
      <c r="R236" s="53"/>
    </row>
    <row r="237" spans="9:18" s="60" customFormat="1" x14ac:dyDescent="0.2">
      <c r="I237" s="59"/>
      <c r="J237" s="104"/>
      <c r="K237" s="104"/>
      <c r="L237" s="59"/>
      <c r="M237" s="59"/>
      <c r="N237" s="108"/>
      <c r="O237" s="109"/>
      <c r="P237" s="110"/>
      <c r="Q237" s="110"/>
      <c r="R237" s="53"/>
    </row>
    <row r="238" spans="9:18" s="60" customFormat="1" x14ac:dyDescent="0.2">
      <c r="I238" s="59"/>
      <c r="J238" s="104"/>
      <c r="K238" s="104"/>
      <c r="L238" s="59"/>
      <c r="M238" s="59"/>
      <c r="N238" s="108"/>
      <c r="O238" s="109"/>
      <c r="P238" s="110"/>
      <c r="Q238" s="110"/>
      <c r="R238" s="53"/>
    </row>
    <row r="239" spans="9:18" s="60" customFormat="1" x14ac:dyDescent="0.2">
      <c r="I239" s="59"/>
      <c r="J239" s="104"/>
      <c r="K239" s="104"/>
      <c r="L239" s="59"/>
      <c r="M239" s="59"/>
      <c r="N239" s="108"/>
      <c r="O239" s="109"/>
      <c r="P239" s="110"/>
      <c r="Q239" s="110"/>
      <c r="R239" s="53"/>
    </row>
    <row r="240" spans="9:18" s="60" customFormat="1" x14ac:dyDescent="0.2">
      <c r="I240" s="59"/>
      <c r="J240" s="104"/>
      <c r="K240" s="104"/>
      <c r="L240" s="59"/>
      <c r="M240" s="59"/>
      <c r="N240" s="108"/>
      <c r="O240" s="109"/>
      <c r="P240" s="110"/>
      <c r="Q240" s="110"/>
      <c r="R240" s="53"/>
    </row>
    <row r="241" spans="9:18" s="60" customFormat="1" x14ac:dyDescent="0.2">
      <c r="I241" s="59"/>
      <c r="J241" s="104"/>
      <c r="K241" s="104"/>
      <c r="L241" s="59"/>
      <c r="M241" s="59"/>
      <c r="N241" s="108"/>
      <c r="O241" s="109"/>
      <c r="P241" s="110"/>
      <c r="Q241" s="110"/>
      <c r="R241" s="53"/>
    </row>
    <row r="242" spans="9:18" s="60" customFormat="1" x14ac:dyDescent="0.2">
      <c r="I242" s="59"/>
      <c r="J242" s="104"/>
      <c r="K242" s="104"/>
      <c r="L242" s="59"/>
      <c r="M242" s="59"/>
      <c r="N242" s="108"/>
      <c r="O242" s="109"/>
      <c r="P242" s="110"/>
      <c r="Q242" s="110"/>
      <c r="R242" s="53"/>
    </row>
    <row r="243" spans="9:18" s="60" customFormat="1" x14ac:dyDescent="0.2">
      <c r="I243" s="59"/>
      <c r="J243" s="104"/>
      <c r="K243" s="104"/>
      <c r="L243" s="59"/>
      <c r="M243" s="59"/>
      <c r="N243" s="108"/>
      <c r="O243" s="109"/>
      <c r="P243" s="110"/>
      <c r="Q243" s="110"/>
      <c r="R243" s="53"/>
    </row>
    <row r="244" spans="9:18" s="60" customFormat="1" x14ac:dyDescent="0.2">
      <c r="I244" s="59"/>
      <c r="J244" s="104"/>
      <c r="K244" s="104"/>
      <c r="L244" s="59"/>
      <c r="M244" s="59"/>
      <c r="N244" s="108"/>
      <c r="O244" s="109"/>
      <c r="P244" s="110"/>
      <c r="Q244" s="110"/>
      <c r="R244" s="53"/>
    </row>
    <row r="245" spans="9:18" s="60" customFormat="1" x14ac:dyDescent="0.2">
      <c r="I245" s="59"/>
      <c r="J245" s="104"/>
      <c r="K245" s="104"/>
      <c r="L245" s="59"/>
      <c r="M245" s="59"/>
      <c r="N245" s="108"/>
      <c r="O245" s="109"/>
      <c r="P245" s="110"/>
      <c r="Q245" s="110"/>
      <c r="R245" s="53"/>
    </row>
    <row r="246" spans="9:18" s="60" customFormat="1" x14ac:dyDescent="0.2">
      <c r="I246" s="59"/>
      <c r="J246" s="104"/>
      <c r="K246" s="104"/>
      <c r="L246" s="59"/>
      <c r="M246" s="59"/>
      <c r="N246" s="108"/>
      <c r="O246" s="109"/>
      <c r="P246" s="110"/>
      <c r="Q246" s="110"/>
      <c r="R246" s="53"/>
    </row>
    <row r="247" spans="9:18" s="60" customFormat="1" x14ac:dyDescent="0.2">
      <c r="I247" s="59"/>
      <c r="J247" s="104"/>
      <c r="K247" s="104"/>
      <c r="L247" s="59"/>
      <c r="M247" s="59"/>
      <c r="N247" s="108"/>
      <c r="O247" s="109"/>
      <c r="P247" s="110"/>
      <c r="Q247" s="110"/>
      <c r="R247" s="53"/>
    </row>
    <row r="248" spans="9:18" s="60" customFormat="1" x14ac:dyDescent="0.2">
      <c r="I248" s="59"/>
      <c r="J248" s="104"/>
      <c r="K248" s="104"/>
      <c r="L248" s="59"/>
      <c r="M248" s="59"/>
      <c r="N248" s="108"/>
      <c r="O248" s="109"/>
      <c r="P248" s="110"/>
      <c r="Q248" s="110"/>
      <c r="R248" s="53"/>
    </row>
    <row r="249" spans="9:18" s="60" customFormat="1" x14ac:dyDescent="0.2">
      <c r="I249" s="59"/>
      <c r="J249" s="104"/>
      <c r="K249" s="104"/>
      <c r="L249" s="59"/>
      <c r="M249" s="59"/>
      <c r="N249" s="108"/>
      <c r="O249" s="109"/>
      <c r="P249" s="110"/>
      <c r="Q249" s="110"/>
      <c r="R249" s="53"/>
    </row>
    <row r="250" spans="9:18" s="60" customFormat="1" x14ac:dyDescent="0.2">
      <c r="I250" s="59"/>
      <c r="J250" s="104"/>
      <c r="K250" s="104"/>
      <c r="L250" s="59"/>
      <c r="M250" s="59"/>
      <c r="N250" s="108"/>
      <c r="O250" s="109"/>
      <c r="P250" s="110"/>
      <c r="Q250" s="110"/>
      <c r="R250" s="53"/>
    </row>
    <row r="251" spans="9:18" s="60" customFormat="1" x14ac:dyDescent="0.2">
      <c r="I251" s="59"/>
      <c r="J251" s="104"/>
      <c r="K251" s="104"/>
      <c r="L251" s="59"/>
      <c r="M251" s="59"/>
      <c r="N251" s="108"/>
      <c r="O251" s="109"/>
      <c r="P251" s="110"/>
      <c r="Q251" s="110"/>
      <c r="R251" s="53"/>
    </row>
    <row r="252" spans="9:18" s="60" customFormat="1" x14ac:dyDescent="0.2">
      <c r="I252" s="59"/>
      <c r="J252" s="104"/>
      <c r="K252" s="104"/>
      <c r="L252" s="59"/>
      <c r="M252" s="59"/>
      <c r="N252" s="108"/>
      <c r="O252" s="109"/>
      <c r="P252" s="110"/>
      <c r="Q252" s="110"/>
      <c r="R252" s="53"/>
    </row>
    <row r="253" spans="9:18" s="60" customFormat="1" x14ac:dyDescent="0.2">
      <c r="I253" s="59"/>
      <c r="J253" s="104"/>
      <c r="K253" s="104"/>
      <c r="L253" s="59"/>
      <c r="M253" s="59"/>
      <c r="N253" s="108"/>
      <c r="O253" s="109"/>
      <c r="P253" s="110"/>
      <c r="Q253" s="110"/>
      <c r="R253" s="53"/>
    </row>
    <row r="254" spans="9:18" s="60" customFormat="1" x14ac:dyDescent="0.2">
      <c r="I254" s="59"/>
      <c r="J254" s="104"/>
      <c r="K254" s="104"/>
      <c r="L254" s="59"/>
      <c r="M254" s="59"/>
      <c r="N254" s="108"/>
      <c r="O254" s="109"/>
      <c r="P254" s="110"/>
      <c r="Q254" s="110"/>
      <c r="R254" s="53"/>
    </row>
  </sheetData>
  <sheetProtection selectLockedCells="1"/>
  <autoFilter ref="A7:Q134" xr:uid="{CD8763FB-2393-4BC1-85C6-3F31E443F11A}"/>
  <mergeCells count="2">
    <mergeCell ref="A1:Q1"/>
    <mergeCell ref="J2:O2"/>
  </mergeCells>
  <printOptions horizontalCentered="1"/>
  <pageMargins left="0.19685039370078741" right="0.19685039370078741" top="0.78740157480314965" bottom="0.78740157480314965" header="0.51181102362204722" footer="0.51181102362204722"/>
  <pageSetup paperSize="8" scale="82" fitToHeight="0" orientation="landscape" r:id="rId1"/>
  <headerFooter alignWithMargins="0">
    <oddHeader>&amp;CAusschreibung Reinigung Gemeinde Oberhaching 2026</oddHeader>
    <oddFooter>&amp;CSeite &amp;P von &amp;N Seiten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0FACB-61AD-47E0-B1E6-1CFECC163E94}">
  <sheetPr codeName="Tabelle38">
    <tabColor theme="4" tint="0.59999389629810485"/>
    <pageSetUpPr fitToPage="1"/>
  </sheetPr>
  <dimension ref="A1:U136"/>
  <sheetViews>
    <sheetView zoomScale="80" zoomScaleNormal="80" zoomScalePageLayoutView="70" workbookViewId="0">
      <selection activeCell="J4" sqref="J4"/>
    </sheetView>
  </sheetViews>
  <sheetFormatPr baseColWidth="10" defaultRowHeight="12.6" x14ac:dyDescent="0.2"/>
  <cols>
    <col min="1" max="1" width="13.44140625" style="53" customWidth="1"/>
    <col min="2" max="2" width="12.5546875" style="53" customWidth="1"/>
    <col min="3" max="3" width="10.88671875" style="179" customWidth="1"/>
    <col min="4" max="4" width="30.44140625" style="179" customWidth="1"/>
    <col min="5" max="5" width="16.44140625" style="59" customWidth="1"/>
    <col min="6" max="6" width="10.5546875" style="108" hidden="1" customWidth="1"/>
    <col min="7" max="7" width="10.5546875" style="108" customWidth="1"/>
    <col min="8" max="8" width="14.109375" style="59" customWidth="1"/>
    <col min="9" max="9" width="10.5546875" style="53" hidden="1" customWidth="1"/>
    <col min="10" max="10" width="10.5546875" style="53" customWidth="1"/>
    <col min="11" max="11" width="14.44140625" style="53" customWidth="1"/>
    <col min="12" max="12" width="12.5546875" style="110" customWidth="1"/>
    <col min="13" max="13" width="10.44140625" style="110" hidden="1" customWidth="1"/>
    <col min="14" max="14" width="12.21875" style="110" customWidth="1"/>
    <col min="15" max="15" width="17.5546875" style="110" customWidth="1"/>
    <col min="16" max="17" width="11.5546875" style="53"/>
    <col min="18" max="18" width="13.88671875" style="53" bestFit="1" customWidth="1"/>
    <col min="19" max="255" width="11.5546875" style="53"/>
    <col min="256" max="256" width="8.33203125" style="53" customWidth="1"/>
    <col min="257" max="257" width="21.109375" style="53" bestFit="1" customWidth="1"/>
    <col min="258" max="258" width="7.88671875" style="53" customWidth="1"/>
    <col min="259" max="259" width="23.5546875" style="53" bestFit="1" customWidth="1"/>
    <col min="260" max="260" width="10.33203125" style="53" customWidth="1"/>
    <col min="261" max="261" width="13.109375" style="53" customWidth="1"/>
    <col min="262" max="263" width="9.88671875" style="53" customWidth="1"/>
    <col min="264" max="264" width="15.5546875" style="53" bestFit="1" customWidth="1"/>
    <col min="265" max="266" width="11" style="53" customWidth="1"/>
    <col min="267" max="267" width="11.5546875" style="53" customWidth="1"/>
    <col min="268" max="268" width="11.6640625" style="53" bestFit="1" customWidth="1"/>
    <col min="269" max="270" width="10.44140625" style="53" customWidth="1"/>
    <col min="271" max="271" width="15" style="53" bestFit="1" customWidth="1"/>
    <col min="272" max="273" width="11.5546875" style="53"/>
    <col min="274" max="274" width="13.88671875" style="53" bestFit="1" customWidth="1"/>
    <col min="275" max="511" width="11.5546875" style="53"/>
    <col min="512" max="512" width="8.33203125" style="53" customWidth="1"/>
    <col min="513" max="513" width="21.109375" style="53" bestFit="1" customWidth="1"/>
    <col min="514" max="514" width="7.88671875" style="53" customWidth="1"/>
    <col min="515" max="515" width="23.5546875" style="53" bestFit="1" customWidth="1"/>
    <col min="516" max="516" width="10.33203125" style="53" customWidth="1"/>
    <col min="517" max="517" width="13.109375" style="53" customWidth="1"/>
    <col min="518" max="519" width="9.88671875" style="53" customWidth="1"/>
    <col min="520" max="520" width="15.5546875" style="53" bestFit="1" customWidth="1"/>
    <col min="521" max="522" width="11" style="53" customWidth="1"/>
    <col min="523" max="523" width="11.5546875" style="53" customWidth="1"/>
    <col min="524" max="524" width="11.6640625" style="53" bestFit="1" customWidth="1"/>
    <col min="525" max="526" width="10.44140625" style="53" customWidth="1"/>
    <col min="527" max="527" width="15" style="53" bestFit="1" customWidth="1"/>
    <col min="528" max="529" width="11.5546875" style="53"/>
    <col min="530" max="530" width="13.88671875" style="53" bestFit="1" customWidth="1"/>
    <col min="531" max="767" width="11.5546875" style="53"/>
    <col min="768" max="768" width="8.33203125" style="53" customWidth="1"/>
    <col min="769" max="769" width="21.109375" style="53" bestFit="1" customWidth="1"/>
    <col min="770" max="770" width="7.88671875" style="53" customWidth="1"/>
    <col min="771" max="771" width="23.5546875" style="53" bestFit="1" customWidth="1"/>
    <col min="772" max="772" width="10.33203125" style="53" customWidth="1"/>
    <col min="773" max="773" width="13.109375" style="53" customWidth="1"/>
    <col min="774" max="775" width="9.88671875" style="53" customWidth="1"/>
    <col min="776" max="776" width="15.5546875" style="53" bestFit="1" customWidth="1"/>
    <col min="777" max="778" width="11" style="53" customWidth="1"/>
    <col min="779" max="779" width="11.5546875" style="53" customWidth="1"/>
    <col min="780" max="780" width="11.6640625" style="53" bestFit="1" customWidth="1"/>
    <col min="781" max="782" width="10.44140625" style="53" customWidth="1"/>
    <col min="783" max="783" width="15" style="53" bestFit="1" customWidth="1"/>
    <col min="784" max="785" width="11.5546875" style="53"/>
    <col min="786" max="786" width="13.88671875" style="53" bestFit="1" customWidth="1"/>
    <col min="787" max="1023" width="11.5546875" style="53"/>
    <col min="1024" max="1024" width="8.33203125" style="53" customWidth="1"/>
    <col min="1025" max="1025" width="21.109375" style="53" bestFit="1" customWidth="1"/>
    <col min="1026" max="1026" width="7.88671875" style="53" customWidth="1"/>
    <col min="1027" max="1027" width="23.5546875" style="53" bestFit="1" customWidth="1"/>
    <col min="1028" max="1028" width="10.33203125" style="53" customWidth="1"/>
    <col min="1029" max="1029" width="13.109375" style="53" customWidth="1"/>
    <col min="1030" max="1031" width="9.88671875" style="53" customWidth="1"/>
    <col min="1032" max="1032" width="15.5546875" style="53" bestFit="1" customWidth="1"/>
    <col min="1033" max="1034" width="11" style="53" customWidth="1"/>
    <col min="1035" max="1035" width="11.5546875" style="53" customWidth="1"/>
    <col min="1036" max="1036" width="11.6640625" style="53" bestFit="1" customWidth="1"/>
    <col min="1037" max="1038" width="10.44140625" style="53" customWidth="1"/>
    <col min="1039" max="1039" width="15" style="53" bestFit="1" customWidth="1"/>
    <col min="1040" max="1041" width="11.5546875" style="53"/>
    <col min="1042" max="1042" width="13.88671875" style="53" bestFit="1" customWidth="1"/>
    <col min="1043" max="1279" width="11.5546875" style="53"/>
    <col min="1280" max="1280" width="8.33203125" style="53" customWidth="1"/>
    <col min="1281" max="1281" width="21.109375" style="53" bestFit="1" customWidth="1"/>
    <col min="1282" max="1282" width="7.88671875" style="53" customWidth="1"/>
    <col min="1283" max="1283" width="23.5546875" style="53" bestFit="1" customWidth="1"/>
    <col min="1284" max="1284" width="10.33203125" style="53" customWidth="1"/>
    <col min="1285" max="1285" width="13.109375" style="53" customWidth="1"/>
    <col min="1286" max="1287" width="9.88671875" style="53" customWidth="1"/>
    <col min="1288" max="1288" width="15.5546875" style="53" bestFit="1" customWidth="1"/>
    <col min="1289" max="1290" width="11" style="53" customWidth="1"/>
    <col min="1291" max="1291" width="11.5546875" style="53" customWidth="1"/>
    <col min="1292" max="1292" width="11.6640625" style="53" bestFit="1" customWidth="1"/>
    <col min="1293" max="1294" width="10.44140625" style="53" customWidth="1"/>
    <col min="1295" max="1295" width="15" style="53" bestFit="1" customWidth="1"/>
    <col min="1296" max="1297" width="11.5546875" style="53"/>
    <col min="1298" max="1298" width="13.88671875" style="53" bestFit="1" customWidth="1"/>
    <col min="1299" max="1535" width="11.5546875" style="53"/>
    <col min="1536" max="1536" width="8.33203125" style="53" customWidth="1"/>
    <col min="1537" max="1537" width="21.109375" style="53" bestFit="1" customWidth="1"/>
    <col min="1538" max="1538" width="7.88671875" style="53" customWidth="1"/>
    <col min="1539" max="1539" width="23.5546875" style="53" bestFit="1" customWidth="1"/>
    <col min="1540" max="1540" width="10.33203125" style="53" customWidth="1"/>
    <col min="1541" max="1541" width="13.109375" style="53" customWidth="1"/>
    <col min="1542" max="1543" width="9.88671875" style="53" customWidth="1"/>
    <col min="1544" max="1544" width="15.5546875" style="53" bestFit="1" customWidth="1"/>
    <col min="1545" max="1546" width="11" style="53" customWidth="1"/>
    <col min="1547" max="1547" width="11.5546875" style="53" customWidth="1"/>
    <col min="1548" max="1548" width="11.6640625" style="53" bestFit="1" customWidth="1"/>
    <col min="1549" max="1550" width="10.44140625" style="53" customWidth="1"/>
    <col min="1551" max="1551" width="15" style="53" bestFit="1" customWidth="1"/>
    <col min="1552" max="1553" width="11.5546875" style="53"/>
    <col min="1554" max="1554" width="13.88671875" style="53" bestFit="1" customWidth="1"/>
    <col min="1555" max="1791" width="11.5546875" style="53"/>
    <col min="1792" max="1792" width="8.33203125" style="53" customWidth="1"/>
    <col min="1793" max="1793" width="21.109375" style="53" bestFit="1" customWidth="1"/>
    <col min="1794" max="1794" width="7.88671875" style="53" customWidth="1"/>
    <col min="1795" max="1795" width="23.5546875" style="53" bestFit="1" customWidth="1"/>
    <col min="1796" max="1796" width="10.33203125" style="53" customWidth="1"/>
    <col min="1797" max="1797" width="13.109375" style="53" customWidth="1"/>
    <col min="1798" max="1799" width="9.88671875" style="53" customWidth="1"/>
    <col min="1800" max="1800" width="15.5546875" style="53" bestFit="1" customWidth="1"/>
    <col min="1801" max="1802" width="11" style="53" customWidth="1"/>
    <col min="1803" max="1803" width="11.5546875" style="53" customWidth="1"/>
    <col min="1804" max="1804" width="11.6640625" style="53" bestFit="1" customWidth="1"/>
    <col min="1805" max="1806" width="10.44140625" style="53" customWidth="1"/>
    <col min="1807" max="1807" width="15" style="53" bestFit="1" customWidth="1"/>
    <col min="1808" max="1809" width="11.5546875" style="53"/>
    <col min="1810" max="1810" width="13.88671875" style="53" bestFit="1" customWidth="1"/>
    <col min="1811" max="2047" width="11.5546875" style="53"/>
    <col min="2048" max="2048" width="8.33203125" style="53" customWidth="1"/>
    <col min="2049" max="2049" width="21.109375" style="53" bestFit="1" customWidth="1"/>
    <col min="2050" max="2050" width="7.88671875" style="53" customWidth="1"/>
    <col min="2051" max="2051" width="23.5546875" style="53" bestFit="1" customWidth="1"/>
    <col min="2052" max="2052" width="10.33203125" style="53" customWidth="1"/>
    <col min="2053" max="2053" width="13.109375" style="53" customWidth="1"/>
    <col min="2054" max="2055" width="9.88671875" style="53" customWidth="1"/>
    <col min="2056" max="2056" width="15.5546875" style="53" bestFit="1" customWidth="1"/>
    <col min="2057" max="2058" width="11" style="53" customWidth="1"/>
    <col min="2059" max="2059" width="11.5546875" style="53" customWidth="1"/>
    <col min="2060" max="2060" width="11.6640625" style="53" bestFit="1" customWidth="1"/>
    <col min="2061" max="2062" width="10.44140625" style="53" customWidth="1"/>
    <col min="2063" max="2063" width="15" style="53" bestFit="1" customWidth="1"/>
    <col min="2064" max="2065" width="11.5546875" style="53"/>
    <col min="2066" max="2066" width="13.88671875" style="53" bestFit="1" customWidth="1"/>
    <col min="2067" max="2303" width="11.5546875" style="53"/>
    <col min="2304" max="2304" width="8.33203125" style="53" customWidth="1"/>
    <col min="2305" max="2305" width="21.109375" style="53" bestFit="1" customWidth="1"/>
    <col min="2306" max="2306" width="7.88671875" style="53" customWidth="1"/>
    <col min="2307" max="2307" width="23.5546875" style="53" bestFit="1" customWidth="1"/>
    <col min="2308" max="2308" width="10.33203125" style="53" customWidth="1"/>
    <col min="2309" max="2309" width="13.109375" style="53" customWidth="1"/>
    <col min="2310" max="2311" width="9.88671875" style="53" customWidth="1"/>
    <col min="2312" max="2312" width="15.5546875" style="53" bestFit="1" customWidth="1"/>
    <col min="2313" max="2314" width="11" style="53" customWidth="1"/>
    <col min="2315" max="2315" width="11.5546875" style="53" customWidth="1"/>
    <col min="2316" max="2316" width="11.6640625" style="53" bestFit="1" customWidth="1"/>
    <col min="2317" max="2318" width="10.44140625" style="53" customWidth="1"/>
    <col min="2319" max="2319" width="15" style="53" bestFit="1" customWidth="1"/>
    <col min="2320" max="2321" width="11.5546875" style="53"/>
    <col min="2322" max="2322" width="13.88671875" style="53" bestFit="1" customWidth="1"/>
    <col min="2323" max="2559" width="11.5546875" style="53"/>
    <col min="2560" max="2560" width="8.33203125" style="53" customWidth="1"/>
    <col min="2561" max="2561" width="21.109375" style="53" bestFit="1" customWidth="1"/>
    <col min="2562" max="2562" width="7.88671875" style="53" customWidth="1"/>
    <col min="2563" max="2563" width="23.5546875" style="53" bestFit="1" customWidth="1"/>
    <col min="2564" max="2564" width="10.33203125" style="53" customWidth="1"/>
    <col min="2565" max="2565" width="13.109375" style="53" customWidth="1"/>
    <col min="2566" max="2567" width="9.88671875" style="53" customWidth="1"/>
    <col min="2568" max="2568" width="15.5546875" style="53" bestFit="1" customWidth="1"/>
    <col min="2569" max="2570" width="11" style="53" customWidth="1"/>
    <col min="2571" max="2571" width="11.5546875" style="53" customWidth="1"/>
    <col min="2572" max="2572" width="11.6640625" style="53" bestFit="1" customWidth="1"/>
    <col min="2573" max="2574" width="10.44140625" style="53" customWidth="1"/>
    <col min="2575" max="2575" width="15" style="53" bestFit="1" customWidth="1"/>
    <col min="2576" max="2577" width="11.5546875" style="53"/>
    <col min="2578" max="2578" width="13.88671875" style="53" bestFit="1" customWidth="1"/>
    <col min="2579" max="2815" width="11.5546875" style="53"/>
    <col min="2816" max="2816" width="8.33203125" style="53" customWidth="1"/>
    <col min="2817" max="2817" width="21.109375" style="53" bestFit="1" customWidth="1"/>
    <col min="2818" max="2818" width="7.88671875" style="53" customWidth="1"/>
    <col min="2819" max="2819" width="23.5546875" style="53" bestFit="1" customWidth="1"/>
    <col min="2820" max="2820" width="10.33203125" style="53" customWidth="1"/>
    <col min="2821" max="2821" width="13.109375" style="53" customWidth="1"/>
    <col min="2822" max="2823" width="9.88671875" style="53" customWidth="1"/>
    <col min="2824" max="2824" width="15.5546875" style="53" bestFit="1" customWidth="1"/>
    <col min="2825" max="2826" width="11" style="53" customWidth="1"/>
    <col min="2827" max="2827" width="11.5546875" style="53" customWidth="1"/>
    <col min="2828" max="2828" width="11.6640625" style="53" bestFit="1" customWidth="1"/>
    <col min="2829" max="2830" width="10.44140625" style="53" customWidth="1"/>
    <col min="2831" max="2831" width="15" style="53" bestFit="1" customWidth="1"/>
    <col min="2832" max="2833" width="11.5546875" style="53"/>
    <col min="2834" max="2834" width="13.88671875" style="53" bestFit="1" customWidth="1"/>
    <col min="2835" max="3071" width="11.5546875" style="53"/>
    <col min="3072" max="3072" width="8.33203125" style="53" customWidth="1"/>
    <col min="3073" max="3073" width="21.109375" style="53" bestFit="1" customWidth="1"/>
    <col min="3074" max="3074" width="7.88671875" style="53" customWidth="1"/>
    <col min="3075" max="3075" width="23.5546875" style="53" bestFit="1" customWidth="1"/>
    <col min="3076" max="3076" width="10.33203125" style="53" customWidth="1"/>
    <col min="3077" max="3077" width="13.109375" style="53" customWidth="1"/>
    <col min="3078" max="3079" width="9.88671875" style="53" customWidth="1"/>
    <col min="3080" max="3080" width="15.5546875" style="53" bestFit="1" customWidth="1"/>
    <col min="3081" max="3082" width="11" style="53" customWidth="1"/>
    <col min="3083" max="3083" width="11.5546875" style="53" customWidth="1"/>
    <col min="3084" max="3084" width="11.6640625" style="53" bestFit="1" customWidth="1"/>
    <col min="3085" max="3086" width="10.44140625" style="53" customWidth="1"/>
    <col min="3087" max="3087" width="15" style="53" bestFit="1" customWidth="1"/>
    <col min="3088" max="3089" width="11.5546875" style="53"/>
    <col min="3090" max="3090" width="13.88671875" style="53" bestFit="1" customWidth="1"/>
    <col min="3091" max="3327" width="11.5546875" style="53"/>
    <col min="3328" max="3328" width="8.33203125" style="53" customWidth="1"/>
    <col min="3329" max="3329" width="21.109375" style="53" bestFit="1" customWidth="1"/>
    <col min="3330" max="3330" width="7.88671875" style="53" customWidth="1"/>
    <col min="3331" max="3331" width="23.5546875" style="53" bestFit="1" customWidth="1"/>
    <col min="3332" max="3332" width="10.33203125" style="53" customWidth="1"/>
    <col min="3333" max="3333" width="13.109375" style="53" customWidth="1"/>
    <col min="3334" max="3335" width="9.88671875" style="53" customWidth="1"/>
    <col min="3336" max="3336" width="15.5546875" style="53" bestFit="1" customWidth="1"/>
    <col min="3337" max="3338" width="11" style="53" customWidth="1"/>
    <col min="3339" max="3339" width="11.5546875" style="53" customWidth="1"/>
    <col min="3340" max="3340" width="11.6640625" style="53" bestFit="1" customWidth="1"/>
    <col min="3341" max="3342" width="10.44140625" style="53" customWidth="1"/>
    <col min="3343" max="3343" width="15" style="53" bestFit="1" customWidth="1"/>
    <col min="3344" max="3345" width="11.5546875" style="53"/>
    <col min="3346" max="3346" width="13.88671875" style="53" bestFit="1" customWidth="1"/>
    <col min="3347" max="3583" width="11.5546875" style="53"/>
    <col min="3584" max="3584" width="8.33203125" style="53" customWidth="1"/>
    <col min="3585" max="3585" width="21.109375" style="53" bestFit="1" customWidth="1"/>
    <col min="3586" max="3586" width="7.88671875" style="53" customWidth="1"/>
    <col min="3587" max="3587" width="23.5546875" style="53" bestFit="1" customWidth="1"/>
    <col min="3588" max="3588" width="10.33203125" style="53" customWidth="1"/>
    <col min="3589" max="3589" width="13.109375" style="53" customWidth="1"/>
    <col min="3590" max="3591" width="9.88671875" style="53" customWidth="1"/>
    <col min="3592" max="3592" width="15.5546875" style="53" bestFit="1" customWidth="1"/>
    <col min="3593" max="3594" width="11" style="53" customWidth="1"/>
    <col min="3595" max="3595" width="11.5546875" style="53" customWidth="1"/>
    <col min="3596" max="3596" width="11.6640625" style="53" bestFit="1" customWidth="1"/>
    <col min="3597" max="3598" width="10.44140625" style="53" customWidth="1"/>
    <col min="3599" max="3599" width="15" style="53" bestFit="1" customWidth="1"/>
    <col min="3600" max="3601" width="11.5546875" style="53"/>
    <col min="3602" max="3602" width="13.88671875" style="53" bestFit="1" customWidth="1"/>
    <col min="3603" max="3839" width="11.5546875" style="53"/>
    <col min="3840" max="3840" width="8.33203125" style="53" customWidth="1"/>
    <col min="3841" max="3841" width="21.109375" style="53" bestFit="1" customWidth="1"/>
    <col min="3842" max="3842" width="7.88671875" style="53" customWidth="1"/>
    <col min="3843" max="3843" width="23.5546875" style="53" bestFit="1" customWidth="1"/>
    <col min="3844" max="3844" width="10.33203125" style="53" customWidth="1"/>
    <col min="3845" max="3845" width="13.109375" style="53" customWidth="1"/>
    <col min="3846" max="3847" width="9.88671875" style="53" customWidth="1"/>
    <col min="3848" max="3848" width="15.5546875" style="53" bestFit="1" customWidth="1"/>
    <col min="3849" max="3850" width="11" style="53" customWidth="1"/>
    <col min="3851" max="3851" width="11.5546875" style="53" customWidth="1"/>
    <col min="3852" max="3852" width="11.6640625" style="53" bestFit="1" customWidth="1"/>
    <col min="3853" max="3854" width="10.44140625" style="53" customWidth="1"/>
    <col min="3855" max="3855" width="15" style="53" bestFit="1" customWidth="1"/>
    <col min="3856" max="3857" width="11.5546875" style="53"/>
    <col min="3858" max="3858" width="13.88671875" style="53" bestFit="1" customWidth="1"/>
    <col min="3859" max="4095" width="11.5546875" style="53"/>
    <col min="4096" max="4096" width="8.33203125" style="53" customWidth="1"/>
    <col min="4097" max="4097" width="21.109375" style="53" bestFit="1" customWidth="1"/>
    <col min="4098" max="4098" width="7.88671875" style="53" customWidth="1"/>
    <col min="4099" max="4099" width="23.5546875" style="53" bestFit="1" customWidth="1"/>
    <col min="4100" max="4100" width="10.33203125" style="53" customWidth="1"/>
    <col min="4101" max="4101" width="13.109375" style="53" customWidth="1"/>
    <col min="4102" max="4103" width="9.88671875" style="53" customWidth="1"/>
    <col min="4104" max="4104" width="15.5546875" style="53" bestFit="1" customWidth="1"/>
    <col min="4105" max="4106" width="11" style="53" customWidth="1"/>
    <col min="4107" max="4107" width="11.5546875" style="53" customWidth="1"/>
    <col min="4108" max="4108" width="11.6640625" style="53" bestFit="1" customWidth="1"/>
    <col min="4109" max="4110" width="10.44140625" style="53" customWidth="1"/>
    <col min="4111" max="4111" width="15" style="53" bestFit="1" customWidth="1"/>
    <col min="4112" max="4113" width="11.5546875" style="53"/>
    <col min="4114" max="4114" width="13.88671875" style="53" bestFit="1" customWidth="1"/>
    <col min="4115" max="4351" width="11.5546875" style="53"/>
    <col min="4352" max="4352" width="8.33203125" style="53" customWidth="1"/>
    <col min="4353" max="4353" width="21.109375" style="53" bestFit="1" customWidth="1"/>
    <col min="4354" max="4354" width="7.88671875" style="53" customWidth="1"/>
    <col min="4355" max="4355" width="23.5546875" style="53" bestFit="1" customWidth="1"/>
    <col min="4356" max="4356" width="10.33203125" style="53" customWidth="1"/>
    <col min="4357" max="4357" width="13.109375" style="53" customWidth="1"/>
    <col min="4358" max="4359" width="9.88671875" style="53" customWidth="1"/>
    <col min="4360" max="4360" width="15.5546875" style="53" bestFit="1" customWidth="1"/>
    <col min="4361" max="4362" width="11" style="53" customWidth="1"/>
    <col min="4363" max="4363" width="11.5546875" style="53" customWidth="1"/>
    <col min="4364" max="4364" width="11.6640625" style="53" bestFit="1" customWidth="1"/>
    <col min="4365" max="4366" width="10.44140625" style="53" customWidth="1"/>
    <col min="4367" max="4367" width="15" style="53" bestFit="1" customWidth="1"/>
    <col min="4368" max="4369" width="11.5546875" style="53"/>
    <col min="4370" max="4370" width="13.88671875" style="53" bestFit="1" customWidth="1"/>
    <col min="4371" max="4607" width="11.5546875" style="53"/>
    <col min="4608" max="4608" width="8.33203125" style="53" customWidth="1"/>
    <col min="4609" max="4609" width="21.109375" style="53" bestFit="1" customWidth="1"/>
    <col min="4610" max="4610" width="7.88671875" style="53" customWidth="1"/>
    <col min="4611" max="4611" width="23.5546875" style="53" bestFit="1" customWidth="1"/>
    <col min="4612" max="4612" width="10.33203125" style="53" customWidth="1"/>
    <col min="4613" max="4613" width="13.109375" style="53" customWidth="1"/>
    <col min="4614" max="4615" width="9.88671875" style="53" customWidth="1"/>
    <col min="4616" max="4616" width="15.5546875" style="53" bestFit="1" customWidth="1"/>
    <col min="4617" max="4618" width="11" style="53" customWidth="1"/>
    <col min="4619" max="4619" width="11.5546875" style="53" customWidth="1"/>
    <col min="4620" max="4620" width="11.6640625" style="53" bestFit="1" customWidth="1"/>
    <col min="4621" max="4622" width="10.44140625" style="53" customWidth="1"/>
    <col min="4623" max="4623" width="15" style="53" bestFit="1" customWidth="1"/>
    <col min="4624" max="4625" width="11.5546875" style="53"/>
    <col min="4626" max="4626" width="13.88671875" style="53" bestFit="1" customWidth="1"/>
    <col min="4627" max="4863" width="11.5546875" style="53"/>
    <col min="4864" max="4864" width="8.33203125" style="53" customWidth="1"/>
    <col min="4865" max="4865" width="21.109375" style="53" bestFit="1" customWidth="1"/>
    <col min="4866" max="4866" width="7.88671875" style="53" customWidth="1"/>
    <col min="4867" max="4867" width="23.5546875" style="53" bestFit="1" customWidth="1"/>
    <col min="4868" max="4868" width="10.33203125" style="53" customWidth="1"/>
    <col min="4869" max="4869" width="13.109375" style="53" customWidth="1"/>
    <col min="4870" max="4871" width="9.88671875" style="53" customWidth="1"/>
    <col min="4872" max="4872" width="15.5546875" style="53" bestFit="1" customWidth="1"/>
    <col min="4873" max="4874" width="11" style="53" customWidth="1"/>
    <col min="4875" max="4875" width="11.5546875" style="53" customWidth="1"/>
    <col min="4876" max="4876" width="11.6640625" style="53" bestFit="1" customWidth="1"/>
    <col min="4877" max="4878" width="10.44140625" style="53" customWidth="1"/>
    <col min="4879" max="4879" width="15" style="53" bestFit="1" customWidth="1"/>
    <col min="4880" max="4881" width="11.5546875" style="53"/>
    <col min="4882" max="4882" width="13.88671875" style="53" bestFit="1" customWidth="1"/>
    <col min="4883" max="5119" width="11.5546875" style="53"/>
    <col min="5120" max="5120" width="8.33203125" style="53" customWidth="1"/>
    <col min="5121" max="5121" width="21.109375" style="53" bestFit="1" customWidth="1"/>
    <col min="5122" max="5122" width="7.88671875" style="53" customWidth="1"/>
    <col min="5123" max="5123" width="23.5546875" style="53" bestFit="1" customWidth="1"/>
    <col min="5124" max="5124" width="10.33203125" style="53" customWidth="1"/>
    <col min="5125" max="5125" width="13.109375" style="53" customWidth="1"/>
    <col min="5126" max="5127" width="9.88671875" style="53" customWidth="1"/>
    <col min="5128" max="5128" width="15.5546875" style="53" bestFit="1" customWidth="1"/>
    <col min="5129" max="5130" width="11" style="53" customWidth="1"/>
    <col min="5131" max="5131" width="11.5546875" style="53" customWidth="1"/>
    <col min="5132" max="5132" width="11.6640625" style="53" bestFit="1" customWidth="1"/>
    <col min="5133" max="5134" width="10.44140625" style="53" customWidth="1"/>
    <col min="5135" max="5135" width="15" style="53" bestFit="1" customWidth="1"/>
    <col min="5136" max="5137" width="11.5546875" style="53"/>
    <col min="5138" max="5138" width="13.88671875" style="53" bestFit="1" customWidth="1"/>
    <col min="5139" max="5375" width="11.5546875" style="53"/>
    <col min="5376" max="5376" width="8.33203125" style="53" customWidth="1"/>
    <col min="5377" max="5377" width="21.109375" style="53" bestFit="1" customWidth="1"/>
    <col min="5378" max="5378" width="7.88671875" style="53" customWidth="1"/>
    <col min="5379" max="5379" width="23.5546875" style="53" bestFit="1" customWidth="1"/>
    <col min="5380" max="5380" width="10.33203125" style="53" customWidth="1"/>
    <col min="5381" max="5381" width="13.109375" style="53" customWidth="1"/>
    <col min="5382" max="5383" width="9.88671875" style="53" customWidth="1"/>
    <col min="5384" max="5384" width="15.5546875" style="53" bestFit="1" customWidth="1"/>
    <col min="5385" max="5386" width="11" style="53" customWidth="1"/>
    <col min="5387" max="5387" width="11.5546875" style="53" customWidth="1"/>
    <col min="5388" max="5388" width="11.6640625" style="53" bestFit="1" customWidth="1"/>
    <col min="5389" max="5390" width="10.44140625" style="53" customWidth="1"/>
    <col min="5391" max="5391" width="15" style="53" bestFit="1" customWidth="1"/>
    <col min="5392" max="5393" width="11.5546875" style="53"/>
    <col min="5394" max="5394" width="13.88671875" style="53" bestFit="1" customWidth="1"/>
    <col min="5395" max="5631" width="11.5546875" style="53"/>
    <col min="5632" max="5632" width="8.33203125" style="53" customWidth="1"/>
    <col min="5633" max="5633" width="21.109375" style="53" bestFit="1" customWidth="1"/>
    <col min="5634" max="5634" width="7.88671875" style="53" customWidth="1"/>
    <col min="5635" max="5635" width="23.5546875" style="53" bestFit="1" customWidth="1"/>
    <col min="5636" max="5636" width="10.33203125" style="53" customWidth="1"/>
    <col min="5637" max="5637" width="13.109375" style="53" customWidth="1"/>
    <col min="5638" max="5639" width="9.88671875" style="53" customWidth="1"/>
    <col min="5640" max="5640" width="15.5546875" style="53" bestFit="1" customWidth="1"/>
    <col min="5641" max="5642" width="11" style="53" customWidth="1"/>
    <col min="5643" max="5643" width="11.5546875" style="53" customWidth="1"/>
    <col min="5644" max="5644" width="11.6640625" style="53" bestFit="1" customWidth="1"/>
    <col min="5645" max="5646" width="10.44140625" style="53" customWidth="1"/>
    <col min="5647" max="5647" width="15" style="53" bestFit="1" customWidth="1"/>
    <col min="5648" max="5649" width="11.5546875" style="53"/>
    <col min="5650" max="5650" width="13.88671875" style="53" bestFit="1" customWidth="1"/>
    <col min="5651" max="5887" width="11.5546875" style="53"/>
    <col min="5888" max="5888" width="8.33203125" style="53" customWidth="1"/>
    <col min="5889" max="5889" width="21.109375" style="53" bestFit="1" customWidth="1"/>
    <col min="5890" max="5890" width="7.88671875" style="53" customWidth="1"/>
    <col min="5891" max="5891" width="23.5546875" style="53" bestFit="1" customWidth="1"/>
    <col min="5892" max="5892" width="10.33203125" style="53" customWidth="1"/>
    <col min="5893" max="5893" width="13.109375" style="53" customWidth="1"/>
    <col min="5894" max="5895" width="9.88671875" style="53" customWidth="1"/>
    <col min="5896" max="5896" width="15.5546875" style="53" bestFit="1" customWidth="1"/>
    <col min="5897" max="5898" width="11" style="53" customWidth="1"/>
    <col min="5899" max="5899" width="11.5546875" style="53" customWidth="1"/>
    <col min="5900" max="5900" width="11.6640625" style="53" bestFit="1" customWidth="1"/>
    <col min="5901" max="5902" width="10.44140625" style="53" customWidth="1"/>
    <col min="5903" max="5903" width="15" style="53" bestFit="1" customWidth="1"/>
    <col min="5904" max="5905" width="11.5546875" style="53"/>
    <col min="5906" max="5906" width="13.88671875" style="53" bestFit="1" customWidth="1"/>
    <col min="5907" max="6143" width="11.5546875" style="53"/>
    <col min="6144" max="6144" width="8.33203125" style="53" customWidth="1"/>
    <col min="6145" max="6145" width="21.109375" style="53" bestFit="1" customWidth="1"/>
    <col min="6146" max="6146" width="7.88671875" style="53" customWidth="1"/>
    <col min="6147" max="6147" width="23.5546875" style="53" bestFit="1" customWidth="1"/>
    <col min="6148" max="6148" width="10.33203125" style="53" customWidth="1"/>
    <col min="6149" max="6149" width="13.109375" style="53" customWidth="1"/>
    <col min="6150" max="6151" width="9.88671875" style="53" customWidth="1"/>
    <col min="6152" max="6152" width="15.5546875" style="53" bestFit="1" customWidth="1"/>
    <col min="6153" max="6154" width="11" style="53" customWidth="1"/>
    <col min="6155" max="6155" width="11.5546875" style="53" customWidth="1"/>
    <col min="6156" max="6156" width="11.6640625" style="53" bestFit="1" customWidth="1"/>
    <col min="6157" max="6158" width="10.44140625" style="53" customWidth="1"/>
    <col min="6159" max="6159" width="15" style="53" bestFit="1" customWidth="1"/>
    <col min="6160" max="6161" width="11.5546875" style="53"/>
    <col min="6162" max="6162" width="13.88671875" style="53" bestFit="1" customWidth="1"/>
    <col min="6163" max="6399" width="11.5546875" style="53"/>
    <col min="6400" max="6400" width="8.33203125" style="53" customWidth="1"/>
    <col min="6401" max="6401" width="21.109375" style="53" bestFit="1" customWidth="1"/>
    <col min="6402" max="6402" width="7.88671875" style="53" customWidth="1"/>
    <col min="6403" max="6403" width="23.5546875" style="53" bestFit="1" customWidth="1"/>
    <col min="6404" max="6404" width="10.33203125" style="53" customWidth="1"/>
    <col min="6405" max="6405" width="13.109375" style="53" customWidth="1"/>
    <col min="6406" max="6407" width="9.88671875" style="53" customWidth="1"/>
    <col min="6408" max="6408" width="15.5546875" style="53" bestFit="1" customWidth="1"/>
    <col min="6409" max="6410" width="11" style="53" customWidth="1"/>
    <col min="6411" max="6411" width="11.5546875" style="53" customWidth="1"/>
    <col min="6412" max="6412" width="11.6640625" style="53" bestFit="1" customWidth="1"/>
    <col min="6413" max="6414" width="10.44140625" style="53" customWidth="1"/>
    <col min="6415" max="6415" width="15" style="53" bestFit="1" customWidth="1"/>
    <col min="6416" max="6417" width="11.5546875" style="53"/>
    <col min="6418" max="6418" width="13.88671875" style="53" bestFit="1" customWidth="1"/>
    <col min="6419" max="6655" width="11.5546875" style="53"/>
    <col min="6656" max="6656" width="8.33203125" style="53" customWidth="1"/>
    <col min="6657" max="6657" width="21.109375" style="53" bestFit="1" customWidth="1"/>
    <col min="6658" max="6658" width="7.88671875" style="53" customWidth="1"/>
    <col min="6659" max="6659" width="23.5546875" style="53" bestFit="1" customWidth="1"/>
    <col min="6660" max="6660" width="10.33203125" style="53" customWidth="1"/>
    <col min="6661" max="6661" width="13.109375" style="53" customWidth="1"/>
    <col min="6662" max="6663" width="9.88671875" style="53" customWidth="1"/>
    <col min="6664" max="6664" width="15.5546875" style="53" bestFit="1" customWidth="1"/>
    <col min="6665" max="6666" width="11" style="53" customWidth="1"/>
    <col min="6667" max="6667" width="11.5546875" style="53" customWidth="1"/>
    <col min="6668" max="6668" width="11.6640625" style="53" bestFit="1" customWidth="1"/>
    <col min="6669" max="6670" width="10.44140625" style="53" customWidth="1"/>
    <col min="6671" max="6671" width="15" style="53" bestFit="1" customWidth="1"/>
    <col min="6672" max="6673" width="11.5546875" style="53"/>
    <col min="6674" max="6674" width="13.88671875" style="53" bestFit="1" customWidth="1"/>
    <col min="6675" max="6911" width="11.5546875" style="53"/>
    <col min="6912" max="6912" width="8.33203125" style="53" customWidth="1"/>
    <col min="6913" max="6913" width="21.109375" style="53" bestFit="1" customWidth="1"/>
    <col min="6914" max="6914" width="7.88671875" style="53" customWidth="1"/>
    <col min="6915" max="6915" width="23.5546875" style="53" bestFit="1" customWidth="1"/>
    <col min="6916" max="6916" width="10.33203125" style="53" customWidth="1"/>
    <col min="6917" max="6917" width="13.109375" style="53" customWidth="1"/>
    <col min="6918" max="6919" width="9.88671875" style="53" customWidth="1"/>
    <col min="6920" max="6920" width="15.5546875" style="53" bestFit="1" customWidth="1"/>
    <col min="6921" max="6922" width="11" style="53" customWidth="1"/>
    <col min="6923" max="6923" width="11.5546875" style="53" customWidth="1"/>
    <col min="6924" max="6924" width="11.6640625" style="53" bestFit="1" customWidth="1"/>
    <col min="6925" max="6926" width="10.44140625" style="53" customWidth="1"/>
    <col min="6927" max="6927" width="15" style="53" bestFit="1" customWidth="1"/>
    <col min="6928" max="6929" width="11.5546875" style="53"/>
    <col min="6930" max="6930" width="13.88671875" style="53" bestFit="1" customWidth="1"/>
    <col min="6931" max="7167" width="11.5546875" style="53"/>
    <col min="7168" max="7168" width="8.33203125" style="53" customWidth="1"/>
    <col min="7169" max="7169" width="21.109375" style="53" bestFit="1" customWidth="1"/>
    <col min="7170" max="7170" width="7.88671875" style="53" customWidth="1"/>
    <col min="7171" max="7171" width="23.5546875" style="53" bestFit="1" customWidth="1"/>
    <col min="7172" max="7172" width="10.33203125" style="53" customWidth="1"/>
    <col min="7173" max="7173" width="13.109375" style="53" customWidth="1"/>
    <col min="7174" max="7175" width="9.88671875" style="53" customWidth="1"/>
    <col min="7176" max="7176" width="15.5546875" style="53" bestFit="1" customWidth="1"/>
    <col min="7177" max="7178" width="11" style="53" customWidth="1"/>
    <col min="7179" max="7179" width="11.5546875" style="53" customWidth="1"/>
    <col min="7180" max="7180" width="11.6640625" style="53" bestFit="1" customWidth="1"/>
    <col min="7181" max="7182" width="10.44140625" style="53" customWidth="1"/>
    <col min="7183" max="7183" width="15" style="53" bestFit="1" customWidth="1"/>
    <col min="7184" max="7185" width="11.5546875" style="53"/>
    <col min="7186" max="7186" width="13.88671875" style="53" bestFit="1" customWidth="1"/>
    <col min="7187" max="7423" width="11.5546875" style="53"/>
    <col min="7424" max="7424" width="8.33203125" style="53" customWidth="1"/>
    <col min="7425" max="7425" width="21.109375" style="53" bestFit="1" customWidth="1"/>
    <col min="7426" max="7426" width="7.88671875" style="53" customWidth="1"/>
    <col min="7427" max="7427" width="23.5546875" style="53" bestFit="1" customWidth="1"/>
    <col min="7428" max="7428" width="10.33203125" style="53" customWidth="1"/>
    <col min="7429" max="7429" width="13.109375" style="53" customWidth="1"/>
    <col min="7430" max="7431" width="9.88671875" style="53" customWidth="1"/>
    <col min="7432" max="7432" width="15.5546875" style="53" bestFit="1" customWidth="1"/>
    <col min="7433" max="7434" width="11" style="53" customWidth="1"/>
    <col min="7435" max="7435" width="11.5546875" style="53" customWidth="1"/>
    <col min="7436" max="7436" width="11.6640625" style="53" bestFit="1" customWidth="1"/>
    <col min="7437" max="7438" width="10.44140625" style="53" customWidth="1"/>
    <col min="7439" max="7439" width="15" style="53" bestFit="1" customWidth="1"/>
    <col min="7440" max="7441" width="11.5546875" style="53"/>
    <col min="7442" max="7442" width="13.88671875" style="53" bestFit="1" customWidth="1"/>
    <col min="7443" max="7679" width="11.5546875" style="53"/>
    <col min="7680" max="7680" width="8.33203125" style="53" customWidth="1"/>
    <col min="7681" max="7681" width="21.109375" style="53" bestFit="1" customWidth="1"/>
    <col min="7682" max="7682" width="7.88671875" style="53" customWidth="1"/>
    <col min="7683" max="7683" width="23.5546875" style="53" bestFit="1" customWidth="1"/>
    <col min="7684" max="7684" width="10.33203125" style="53" customWidth="1"/>
    <col min="7685" max="7685" width="13.109375" style="53" customWidth="1"/>
    <col min="7686" max="7687" width="9.88671875" style="53" customWidth="1"/>
    <col min="7688" max="7688" width="15.5546875" style="53" bestFit="1" customWidth="1"/>
    <col min="7689" max="7690" width="11" style="53" customWidth="1"/>
    <col min="7691" max="7691" width="11.5546875" style="53" customWidth="1"/>
    <col min="7692" max="7692" width="11.6640625" style="53" bestFit="1" customWidth="1"/>
    <col min="7693" max="7694" width="10.44140625" style="53" customWidth="1"/>
    <col min="7695" max="7695" width="15" style="53" bestFit="1" customWidth="1"/>
    <col min="7696" max="7697" width="11.5546875" style="53"/>
    <col min="7698" max="7698" width="13.88671875" style="53" bestFit="1" customWidth="1"/>
    <col min="7699" max="7935" width="11.5546875" style="53"/>
    <col min="7936" max="7936" width="8.33203125" style="53" customWidth="1"/>
    <col min="7937" max="7937" width="21.109375" style="53" bestFit="1" customWidth="1"/>
    <col min="7938" max="7938" width="7.88671875" style="53" customWidth="1"/>
    <col min="7939" max="7939" width="23.5546875" style="53" bestFit="1" customWidth="1"/>
    <col min="7940" max="7940" width="10.33203125" style="53" customWidth="1"/>
    <col min="7941" max="7941" width="13.109375" style="53" customWidth="1"/>
    <col min="7942" max="7943" width="9.88671875" style="53" customWidth="1"/>
    <col min="7944" max="7944" width="15.5546875" style="53" bestFit="1" customWidth="1"/>
    <col min="7945" max="7946" width="11" style="53" customWidth="1"/>
    <col min="7947" max="7947" width="11.5546875" style="53" customWidth="1"/>
    <col min="7948" max="7948" width="11.6640625" style="53" bestFit="1" customWidth="1"/>
    <col min="7949" max="7950" width="10.44140625" style="53" customWidth="1"/>
    <col min="7951" max="7951" width="15" style="53" bestFit="1" customWidth="1"/>
    <col min="7952" max="7953" width="11.5546875" style="53"/>
    <col min="7954" max="7954" width="13.88671875" style="53" bestFit="1" customWidth="1"/>
    <col min="7955" max="8191" width="11.5546875" style="53"/>
    <col min="8192" max="8192" width="8.33203125" style="53" customWidth="1"/>
    <col min="8193" max="8193" width="21.109375" style="53" bestFit="1" customWidth="1"/>
    <col min="8194" max="8194" width="7.88671875" style="53" customWidth="1"/>
    <col min="8195" max="8195" width="23.5546875" style="53" bestFit="1" customWidth="1"/>
    <col min="8196" max="8196" width="10.33203125" style="53" customWidth="1"/>
    <col min="8197" max="8197" width="13.109375" style="53" customWidth="1"/>
    <col min="8198" max="8199" width="9.88671875" style="53" customWidth="1"/>
    <col min="8200" max="8200" width="15.5546875" style="53" bestFit="1" customWidth="1"/>
    <col min="8201" max="8202" width="11" style="53" customWidth="1"/>
    <col min="8203" max="8203" width="11.5546875" style="53" customWidth="1"/>
    <col min="8204" max="8204" width="11.6640625" style="53" bestFit="1" customWidth="1"/>
    <col min="8205" max="8206" width="10.44140625" style="53" customWidth="1"/>
    <col min="8207" max="8207" width="15" style="53" bestFit="1" customWidth="1"/>
    <col min="8208" max="8209" width="11.5546875" style="53"/>
    <col min="8210" max="8210" width="13.88671875" style="53" bestFit="1" customWidth="1"/>
    <col min="8211" max="8447" width="11.5546875" style="53"/>
    <col min="8448" max="8448" width="8.33203125" style="53" customWidth="1"/>
    <col min="8449" max="8449" width="21.109375" style="53" bestFit="1" customWidth="1"/>
    <col min="8450" max="8450" width="7.88671875" style="53" customWidth="1"/>
    <col min="8451" max="8451" width="23.5546875" style="53" bestFit="1" customWidth="1"/>
    <col min="8452" max="8452" width="10.33203125" style="53" customWidth="1"/>
    <col min="8453" max="8453" width="13.109375" style="53" customWidth="1"/>
    <col min="8454" max="8455" width="9.88671875" style="53" customWidth="1"/>
    <col min="8456" max="8456" width="15.5546875" style="53" bestFit="1" customWidth="1"/>
    <col min="8457" max="8458" width="11" style="53" customWidth="1"/>
    <col min="8459" max="8459" width="11.5546875" style="53" customWidth="1"/>
    <col min="8460" max="8460" width="11.6640625" style="53" bestFit="1" customWidth="1"/>
    <col min="8461" max="8462" width="10.44140625" style="53" customWidth="1"/>
    <col min="8463" max="8463" width="15" style="53" bestFit="1" customWidth="1"/>
    <col min="8464" max="8465" width="11.5546875" style="53"/>
    <col min="8466" max="8466" width="13.88671875" style="53" bestFit="1" customWidth="1"/>
    <col min="8467" max="8703" width="11.5546875" style="53"/>
    <col min="8704" max="8704" width="8.33203125" style="53" customWidth="1"/>
    <col min="8705" max="8705" width="21.109375" style="53" bestFit="1" customWidth="1"/>
    <col min="8706" max="8706" width="7.88671875" style="53" customWidth="1"/>
    <col min="8707" max="8707" width="23.5546875" style="53" bestFit="1" customWidth="1"/>
    <col min="8708" max="8708" width="10.33203125" style="53" customWidth="1"/>
    <col min="8709" max="8709" width="13.109375" style="53" customWidth="1"/>
    <col min="8710" max="8711" width="9.88671875" style="53" customWidth="1"/>
    <col min="8712" max="8712" width="15.5546875" style="53" bestFit="1" customWidth="1"/>
    <col min="8713" max="8714" width="11" style="53" customWidth="1"/>
    <col min="8715" max="8715" width="11.5546875" style="53" customWidth="1"/>
    <col min="8716" max="8716" width="11.6640625" style="53" bestFit="1" customWidth="1"/>
    <col min="8717" max="8718" width="10.44140625" style="53" customWidth="1"/>
    <col min="8719" max="8719" width="15" style="53" bestFit="1" customWidth="1"/>
    <col min="8720" max="8721" width="11.5546875" style="53"/>
    <col min="8722" max="8722" width="13.88671875" style="53" bestFit="1" customWidth="1"/>
    <col min="8723" max="8959" width="11.5546875" style="53"/>
    <col min="8960" max="8960" width="8.33203125" style="53" customWidth="1"/>
    <col min="8961" max="8961" width="21.109375" style="53" bestFit="1" customWidth="1"/>
    <col min="8962" max="8962" width="7.88671875" style="53" customWidth="1"/>
    <col min="8963" max="8963" width="23.5546875" style="53" bestFit="1" customWidth="1"/>
    <col min="8964" max="8964" width="10.33203125" style="53" customWidth="1"/>
    <col min="8965" max="8965" width="13.109375" style="53" customWidth="1"/>
    <col min="8966" max="8967" width="9.88671875" style="53" customWidth="1"/>
    <col min="8968" max="8968" width="15.5546875" style="53" bestFit="1" customWidth="1"/>
    <col min="8969" max="8970" width="11" style="53" customWidth="1"/>
    <col min="8971" max="8971" width="11.5546875" style="53" customWidth="1"/>
    <col min="8972" max="8972" width="11.6640625" style="53" bestFit="1" customWidth="1"/>
    <col min="8973" max="8974" width="10.44140625" style="53" customWidth="1"/>
    <col min="8975" max="8975" width="15" style="53" bestFit="1" customWidth="1"/>
    <col min="8976" max="8977" width="11.5546875" style="53"/>
    <col min="8978" max="8978" width="13.88671875" style="53" bestFit="1" customWidth="1"/>
    <col min="8979" max="9215" width="11.5546875" style="53"/>
    <col min="9216" max="9216" width="8.33203125" style="53" customWidth="1"/>
    <col min="9217" max="9217" width="21.109375" style="53" bestFit="1" customWidth="1"/>
    <col min="9218" max="9218" width="7.88671875" style="53" customWidth="1"/>
    <col min="9219" max="9219" width="23.5546875" style="53" bestFit="1" customWidth="1"/>
    <col min="9220" max="9220" width="10.33203125" style="53" customWidth="1"/>
    <col min="9221" max="9221" width="13.109375" style="53" customWidth="1"/>
    <col min="9222" max="9223" width="9.88671875" style="53" customWidth="1"/>
    <col min="9224" max="9224" width="15.5546875" style="53" bestFit="1" customWidth="1"/>
    <col min="9225" max="9226" width="11" style="53" customWidth="1"/>
    <col min="9227" max="9227" width="11.5546875" style="53" customWidth="1"/>
    <col min="9228" max="9228" width="11.6640625" style="53" bestFit="1" customWidth="1"/>
    <col min="9229" max="9230" width="10.44140625" style="53" customWidth="1"/>
    <col min="9231" max="9231" width="15" style="53" bestFit="1" customWidth="1"/>
    <col min="9232" max="9233" width="11.5546875" style="53"/>
    <col min="9234" max="9234" width="13.88671875" style="53" bestFit="1" customWidth="1"/>
    <col min="9235" max="9471" width="11.5546875" style="53"/>
    <col min="9472" max="9472" width="8.33203125" style="53" customWidth="1"/>
    <col min="9473" max="9473" width="21.109375" style="53" bestFit="1" customWidth="1"/>
    <col min="9474" max="9474" width="7.88671875" style="53" customWidth="1"/>
    <col min="9475" max="9475" width="23.5546875" style="53" bestFit="1" customWidth="1"/>
    <col min="9476" max="9476" width="10.33203125" style="53" customWidth="1"/>
    <col min="9477" max="9477" width="13.109375" style="53" customWidth="1"/>
    <col min="9478" max="9479" width="9.88671875" style="53" customWidth="1"/>
    <col min="9480" max="9480" width="15.5546875" style="53" bestFit="1" customWidth="1"/>
    <col min="9481" max="9482" width="11" style="53" customWidth="1"/>
    <col min="9483" max="9483" width="11.5546875" style="53" customWidth="1"/>
    <col min="9484" max="9484" width="11.6640625" style="53" bestFit="1" customWidth="1"/>
    <col min="9485" max="9486" width="10.44140625" style="53" customWidth="1"/>
    <col min="9487" max="9487" width="15" style="53" bestFit="1" customWidth="1"/>
    <col min="9488" max="9489" width="11.5546875" style="53"/>
    <col min="9490" max="9490" width="13.88671875" style="53" bestFit="1" customWidth="1"/>
    <col min="9491" max="9727" width="11.5546875" style="53"/>
    <col min="9728" max="9728" width="8.33203125" style="53" customWidth="1"/>
    <col min="9729" max="9729" width="21.109375" style="53" bestFit="1" customWidth="1"/>
    <col min="9730" max="9730" width="7.88671875" style="53" customWidth="1"/>
    <col min="9731" max="9731" width="23.5546875" style="53" bestFit="1" customWidth="1"/>
    <col min="9732" max="9732" width="10.33203125" style="53" customWidth="1"/>
    <col min="9733" max="9733" width="13.109375" style="53" customWidth="1"/>
    <col min="9734" max="9735" width="9.88671875" style="53" customWidth="1"/>
    <col min="9736" max="9736" width="15.5546875" style="53" bestFit="1" customWidth="1"/>
    <col min="9737" max="9738" width="11" style="53" customWidth="1"/>
    <col min="9739" max="9739" width="11.5546875" style="53" customWidth="1"/>
    <col min="9740" max="9740" width="11.6640625" style="53" bestFit="1" customWidth="1"/>
    <col min="9741" max="9742" width="10.44140625" style="53" customWidth="1"/>
    <col min="9743" max="9743" width="15" style="53" bestFit="1" customWidth="1"/>
    <col min="9744" max="9745" width="11.5546875" style="53"/>
    <col min="9746" max="9746" width="13.88671875" style="53" bestFit="1" customWidth="1"/>
    <col min="9747" max="9983" width="11.5546875" style="53"/>
    <col min="9984" max="9984" width="8.33203125" style="53" customWidth="1"/>
    <col min="9985" max="9985" width="21.109375" style="53" bestFit="1" customWidth="1"/>
    <col min="9986" max="9986" width="7.88671875" style="53" customWidth="1"/>
    <col min="9987" max="9987" width="23.5546875" style="53" bestFit="1" customWidth="1"/>
    <col min="9988" max="9988" width="10.33203125" style="53" customWidth="1"/>
    <col min="9989" max="9989" width="13.109375" style="53" customWidth="1"/>
    <col min="9990" max="9991" width="9.88671875" style="53" customWidth="1"/>
    <col min="9992" max="9992" width="15.5546875" style="53" bestFit="1" customWidth="1"/>
    <col min="9993" max="9994" width="11" style="53" customWidth="1"/>
    <col min="9995" max="9995" width="11.5546875" style="53" customWidth="1"/>
    <col min="9996" max="9996" width="11.6640625" style="53" bestFit="1" customWidth="1"/>
    <col min="9997" max="9998" width="10.44140625" style="53" customWidth="1"/>
    <col min="9999" max="9999" width="15" style="53" bestFit="1" customWidth="1"/>
    <col min="10000" max="10001" width="11.5546875" style="53"/>
    <col min="10002" max="10002" width="13.88671875" style="53" bestFit="1" customWidth="1"/>
    <col min="10003" max="10239" width="11.5546875" style="53"/>
    <col min="10240" max="10240" width="8.33203125" style="53" customWidth="1"/>
    <col min="10241" max="10241" width="21.109375" style="53" bestFit="1" customWidth="1"/>
    <col min="10242" max="10242" width="7.88671875" style="53" customWidth="1"/>
    <col min="10243" max="10243" width="23.5546875" style="53" bestFit="1" customWidth="1"/>
    <col min="10244" max="10244" width="10.33203125" style="53" customWidth="1"/>
    <col min="10245" max="10245" width="13.109375" style="53" customWidth="1"/>
    <col min="10246" max="10247" width="9.88671875" style="53" customWidth="1"/>
    <col min="10248" max="10248" width="15.5546875" style="53" bestFit="1" customWidth="1"/>
    <col min="10249" max="10250" width="11" style="53" customWidth="1"/>
    <col min="10251" max="10251" width="11.5546875" style="53" customWidth="1"/>
    <col min="10252" max="10252" width="11.6640625" style="53" bestFit="1" customWidth="1"/>
    <col min="10253" max="10254" width="10.44140625" style="53" customWidth="1"/>
    <col min="10255" max="10255" width="15" style="53" bestFit="1" customWidth="1"/>
    <col min="10256" max="10257" width="11.5546875" style="53"/>
    <col min="10258" max="10258" width="13.88671875" style="53" bestFit="1" customWidth="1"/>
    <col min="10259" max="10495" width="11.5546875" style="53"/>
    <col min="10496" max="10496" width="8.33203125" style="53" customWidth="1"/>
    <col min="10497" max="10497" width="21.109375" style="53" bestFit="1" customWidth="1"/>
    <col min="10498" max="10498" width="7.88671875" style="53" customWidth="1"/>
    <col min="10499" max="10499" width="23.5546875" style="53" bestFit="1" customWidth="1"/>
    <col min="10500" max="10500" width="10.33203125" style="53" customWidth="1"/>
    <col min="10501" max="10501" width="13.109375" style="53" customWidth="1"/>
    <col min="10502" max="10503" width="9.88671875" style="53" customWidth="1"/>
    <col min="10504" max="10504" width="15.5546875" style="53" bestFit="1" customWidth="1"/>
    <col min="10505" max="10506" width="11" style="53" customWidth="1"/>
    <col min="10507" max="10507" width="11.5546875" style="53" customWidth="1"/>
    <col min="10508" max="10508" width="11.6640625" style="53" bestFit="1" customWidth="1"/>
    <col min="10509" max="10510" width="10.44140625" style="53" customWidth="1"/>
    <col min="10511" max="10511" width="15" style="53" bestFit="1" customWidth="1"/>
    <col min="10512" max="10513" width="11.5546875" style="53"/>
    <col min="10514" max="10514" width="13.88671875" style="53" bestFit="1" customWidth="1"/>
    <col min="10515" max="10751" width="11.5546875" style="53"/>
    <col min="10752" max="10752" width="8.33203125" style="53" customWidth="1"/>
    <col min="10753" max="10753" width="21.109375" style="53" bestFit="1" customWidth="1"/>
    <col min="10754" max="10754" width="7.88671875" style="53" customWidth="1"/>
    <col min="10755" max="10755" width="23.5546875" style="53" bestFit="1" customWidth="1"/>
    <col min="10756" max="10756" width="10.33203125" style="53" customWidth="1"/>
    <col min="10757" max="10757" width="13.109375" style="53" customWidth="1"/>
    <col min="10758" max="10759" width="9.88671875" style="53" customWidth="1"/>
    <col min="10760" max="10760" width="15.5546875" style="53" bestFit="1" customWidth="1"/>
    <col min="10761" max="10762" width="11" style="53" customWidth="1"/>
    <col min="10763" max="10763" width="11.5546875" style="53" customWidth="1"/>
    <col min="10764" max="10764" width="11.6640625" style="53" bestFit="1" customWidth="1"/>
    <col min="10765" max="10766" width="10.44140625" style="53" customWidth="1"/>
    <col min="10767" max="10767" width="15" style="53" bestFit="1" customWidth="1"/>
    <col min="10768" max="10769" width="11.5546875" style="53"/>
    <col min="10770" max="10770" width="13.88671875" style="53" bestFit="1" customWidth="1"/>
    <col min="10771" max="11007" width="11.5546875" style="53"/>
    <col min="11008" max="11008" width="8.33203125" style="53" customWidth="1"/>
    <col min="11009" max="11009" width="21.109375" style="53" bestFit="1" customWidth="1"/>
    <col min="11010" max="11010" width="7.88671875" style="53" customWidth="1"/>
    <col min="11011" max="11011" width="23.5546875" style="53" bestFit="1" customWidth="1"/>
    <col min="11012" max="11012" width="10.33203125" style="53" customWidth="1"/>
    <col min="11013" max="11013" width="13.109375" style="53" customWidth="1"/>
    <col min="11014" max="11015" width="9.88671875" style="53" customWidth="1"/>
    <col min="11016" max="11016" width="15.5546875" style="53" bestFit="1" customWidth="1"/>
    <col min="11017" max="11018" width="11" style="53" customWidth="1"/>
    <col min="11019" max="11019" width="11.5546875" style="53" customWidth="1"/>
    <col min="11020" max="11020" width="11.6640625" style="53" bestFit="1" customWidth="1"/>
    <col min="11021" max="11022" width="10.44140625" style="53" customWidth="1"/>
    <col min="11023" max="11023" width="15" style="53" bestFit="1" customWidth="1"/>
    <col min="11024" max="11025" width="11.5546875" style="53"/>
    <col min="11026" max="11026" width="13.88671875" style="53" bestFit="1" customWidth="1"/>
    <col min="11027" max="11263" width="11.5546875" style="53"/>
    <col min="11264" max="11264" width="8.33203125" style="53" customWidth="1"/>
    <col min="11265" max="11265" width="21.109375" style="53" bestFit="1" customWidth="1"/>
    <col min="11266" max="11266" width="7.88671875" style="53" customWidth="1"/>
    <col min="11267" max="11267" width="23.5546875" style="53" bestFit="1" customWidth="1"/>
    <col min="11268" max="11268" width="10.33203125" style="53" customWidth="1"/>
    <col min="11269" max="11269" width="13.109375" style="53" customWidth="1"/>
    <col min="11270" max="11271" width="9.88671875" style="53" customWidth="1"/>
    <col min="11272" max="11272" width="15.5546875" style="53" bestFit="1" customWidth="1"/>
    <col min="11273" max="11274" width="11" style="53" customWidth="1"/>
    <col min="11275" max="11275" width="11.5546875" style="53" customWidth="1"/>
    <col min="11276" max="11276" width="11.6640625" style="53" bestFit="1" customWidth="1"/>
    <col min="11277" max="11278" width="10.44140625" style="53" customWidth="1"/>
    <col min="11279" max="11279" width="15" style="53" bestFit="1" customWidth="1"/>
    <col min="11280" max="11281" width="11.5546875" style="53"/>
    <col min="11282" max="11282" width="13.88671875" style="53" bestFit="1" customWidth="1"/>
    <col min="11283" max="11519" width="11.5546875" style="53"/>
    <col min="11520" max="11520" width="8.33203125" style="53" customWidth="1"/>
    <col min="11521" max="11521" width="21.109375" style="53" bestFit="1" customWidth="1"/>
    <col min="11522" max="11522" width="7.88671875" style="53" customWidth="1"/>
    <col min="11523" max="11523" width="23.5546875" style="53" bestFit="1" customWidth="1"/>
    <col min="11524" max="11524" width="10.33203125" style="53" customWidth="1"/>
    <col min="11525" max="11525" width="13.109375" style="53" customWidth="1"/>
    <col min="11526" max="11527" width="9.88671875" style="53" customWidth="1"/>
    <col min="11528" max="11528" width="15.5546875" style="53" bestFit="1" customWidth="1"/>
    <col min="11529" max="11530" width="11" style="53" customWidth="1"/>
    <col min="11531" max="11531" width="11.5546875" style="53" customWidth="1"/>
    <col min="11532" max="11532" width="11.6640625" style="53" bestFit="1" customWidth="1"/>
    <col min="11533" max="11534" width="10.44140625" style="53" customWidth="1"/>
    <col min="11535" max="11535" width="15" style="53" bestFit="1" customWidth="1"/>
    <col min="11536" max="11537" width="11.5546875" style="53"/>
    <col min="11538" max="11538" width="13.88671875" style="53" bestFit="1" customWidth="1"/>
    <col min="11539" max="11775" width="11.5546875" style="53"/>
    <col min="11776" max="11776" width="8.33203125" style="53" customWidth="1"/>
    <col min="11777" max="11777" width="21.109375" style="53" bestFit="1" customWidth="1"/>
    <col min="11778" max="11778" width="7.88671875" style="53" customWidth="1"/>
    <col min="11779" max="11779" width="23.5546875" style="53" bestFit="1" customWidth="1"/>
    <col min="11780" max="11780" width="10.33203125" style="53" customWidth="1"/>
    <col min="11781" max="11781" width="13.109375" style="53" customWidth="1"/>
    <col min="11782" max="11783" width="9.88671875" style="53" customWidth="1"/>
    <col min="11784" max="11784" width="15.5546875" style="53" bestFit="1" customWidth="1"/>
    <col min="11785" max="11786" width="11" style="53" customWidth="1"/>
    <col min="11787" max="11787" width="11.5546875" style="53" customWidth="1"/>
    <col min="11788" max="11788" width="11.6640625" style="53" bestFit="1" customWidth="1"/>
    <col min="11789" max="11790" width="10.44140625" style="53" customWidth="1"/>
    <col min="11791" max="11791" width="15" style="53" bestFit="1" customWidth="1"/>
    <col min="11792" max="11793" width="11.5546875" style="53"/>
    <col min="11794" max="11794" width="13.88671875" style="53" bestFit="1" customWidth="1"/>
    <col min="11795" max="12031" width="11.5546875" style="53"/>
    <col min="12032" max="12032" width="8.33203125" style="53" customWidth="1"/>
    <col min="12033" max="12033" width="21.109375" style="53" bestFit="1" customWidth="1"/>
    <col min="12034" max="12034" width="7.88671875" style="53" customWidth="1"/>
    <col min="12035" max="12035" width="23.5546875" style="53" bestFit="1" customWidth="1"/>
    <col min="12036" max="12036" width="10.33203125" style="53" customWidth="1"/>
    <col min="12037" max="12037" width="13.109375" style="53" customWidth="1"/>
    <col min="12038" max="12039" width="9.88671875" style="53" customWidth="1"/>
    <col min="12040" max="12040" width="15.5546875" style="53" bestFit="1" customWidth="1"/>
    <col min="12041" max="12042" width="11" style="53" customWidth="1"/>
    <col min="12043" max="12043" width="11.5546875" style="53" customWidth="1"/>
    <col min="12044" max="12044" width="11.6640625" style="53" bestFit="1" customWidth="1"/>
    <col min="12045" max="12046" width="10.44140625" style="53" customWidth="1"/>
    <col min="12047" max="12047" width="15" style="53" bestFit="1" customWidth="1"/>
    <col min="12048" max="12049" width="11.5546875" style="53"/>
    <col min="12050" max="12050" width="13.88671875" style="53" bestFit="1" customWidth="1"/>
    <col min="12051" max="12287" width="11.5546875" style="53"/>
    <col min="12288" max="12288" width="8.33203125" style="53" customWidth="1"/>
    <col min="12289" max="12289" width="21.109375" style="53" bestFit="1" customWidth="1"/>
    <col min="12290" max="12290" width="7.88671875" style="53" customWidth="1"/>
    <col min="12291" max="12291" width="23.5546875" style="53" bestFit="1" customWidth="1"/>
    <col min="12292" max="12292" width="10.33203125" style="53" customWidth="1"/>
    <col min="12293" max="12293" width="13.109375" style="53" customWidth="1"/>
    <col min="12294" max="12295" width="9.88671875" style="53" customWidth="1"/>
    <col min="12296" max="12296" width="15.5546875" style="53" bestFit="1" customWidth="1"/>
    <col min="12297" max="12298" width="11" style="53" customWidth="1"/>
    <col min="12299" max="12299" width="11.5546875" style="53" customWidth="1"/>
    <col min="12300" max="12300" width="11.6640625" style="53" bestFit="1" customWidth="1"/>
    <col min="12301" max="12302" width="10.44140625" style="53" customWidth="1"/>
    <col min="12303" max="12303" width="15" style="53" bestFit="1" customWidth="1"/>
    <col min="12304" max="12305" width="11.5546875" style="53"/>
    <col min="12306" max="12306" width="13.88671875" style="53" bestFit="1" customWidth="1"/>
    <col min="12307" max="12543" width="11.5546875" style="53"/>
    <col min="12544" max="12544" width="8.33203125" style="53" customWidth="1"/>
    <col min="12545" max="12545" width="21.109375" style="53" bestFit="1" customWidth="1"/>
    <col min="12546" max="12546" width="7.88671875" style="53" customWidth="1"/>
    <col min="12547" max="12547" width="23.5546875" style="53" bestFit="1" customWidth="1"/>
    <col min="12548" max="12548" width="10.33203125" style="53" customWidth="1"/>
    <col min="12549" max="12549" width="13.109375" style="53" customWidth="1"/>
    <col min="12550" max="12551" width="9.88671875" style="53" customWidth="1"/>
    <col min="12552" max="12552" width="15.5546875" style="53" bestFit="1" customWidth="1"/>
    <col min="12553" max="12554" width="11" style="53" customWidth="1"/>
    <col min="12555" max="12555" width="11.5546875" style="53" customWidth="1"/>
    <col min="12556" max="12556" width="11.6640625" style="53" bestFit="1" customWidth="1"/>
    <col min="12557" max="12558" width="10.44140625" style="53" customWidth="1"/>
    <col min="12559" max="12559" width="15" style="53" bestFit="1" customWidth="1"/>
    <col min="12560" max="12561" width="11.5546875" style="53"/>
    <col min="12562" max="12562" width="13.88671875" style="53" bestFit="1" customWidth="1"/>
    <col min="12563" max="12799" width="11.5546875" style="53"/>
    <col min="12800" max="12800" width="8.33203125" style="53" customWidth="1"/>
    <col min="12801" max="12801" width="21.109375" style="53" bestFit="1" customWidth="1"/>
    <col min="12802" max="12802" width="7.88671875" style="53" customWidth="1"/>
    <col min="12803" max="12803" width="23.5546875" style="53" bestFit="1" customWidth="1"/>
    <col min="12804" max="12804" width="10.33203125" style="53" customWidth="1"/>
    <col min="12805" max="12805" width="13.109375" style="53" customWidth="1"/>
    <col min="12806" max="12807" width="9.88671875" style="53" customWidth="1"/>
    <col min="12808" max="12808" width="15.5546875" style="53" bestFit="1" customWidth="1"/>
    <col min="12809" max="12810" width="11" style="53" customWidth="1"/>
    <col min="12811" max="12811" width="11.5546875" style="53" customWidth="1"/>
    <col min="12812" max="12812" width="11.6640625" style="53" bestFit="1" customWidth="1"/>
    <col min="12813" max="12814" width="10.44140625" style="53" customWidth="1"/>
    <col min="12815" max="12815" width="15" style="53" bestFit="1" customWidth="1"/>
    <col min="12816" max="12817" width="11.5546875" style="53"/>
    <col min="12818" max="12818" width="13.88671875" style="53" bestFit="1" customWidth="1"/>
    <col min="12819" max="13055" width="11.5546875" style="53"/>
    <col min="13056" max="13056" width="8.33203125" style="53" customWidth="1"/>
    <col min="13057" max="13057" width="21.109375" style="53" bestFit="1" customWidth="1"/>
    <col min="13058" max="13058" width="7.88671875" style="53" customWidth="1"/>
    <col min="13059" max="13059" width="23.5546875" style="53" bestFit="1" customWidth="1"/>
    <col min="13060" max="13060" width="10.33203125" style="53" customWidth="1"/>
    <col min="13061" max="13061" width="13.109375" style="53" customWidth="1"/>
    <col min="13062" max="13063" width="9.88671875" style="53" customWidth="1"/>
    <col min="13064" max="13064" width="15.5546875" style="53" bestFit="1" customWidth="1"/>
    <col min="13065" max="13066" width="11" style="53" customWidth="1"/>
    <col min="13067" max="13067" width="11.5546875" style="53" customWidth="1"/>
    <col min="13068" max="13068" width="11.6640625" style="53" bestFit="1" customWidth="1"/>
    <col min="13069" max="13070" width="10.44140625" style="53" customWidth="1"/>
    <col min="13071" max="13071" width="15" style="53" bestFit="1" customWidth="1"/>
    <col min="13072" max="13073" width="11.5546875" style="53"/>
    <col min="13074" max="13074" width="13.88671875" style="53" bestFit="1" customWidth="1"/>
    <col min="13075" max="13311" width="11.5546875" style="53"/>
    <col min="13312" max="13312" width="8.33203125" style="53" customWidth="1"/>
    <col min="13313" max="13313" width="21.109375" style="53" bestFit="1" customWidth="1"/>
    <col min="13314" max="13314" width="7.88671875" style="53" customWidth="1"/>
    <col min="13315" max="13315" width="23.5546875" style="53" bestFit="1" customWidth="1"/>
    <col min="13316" max="13316" width="10.33203125" style="53" customWidth="1"/>
    <col min="13317" max="13317" width="13.109375" style="53" customWidth="1"/>
    <col min="13318" max="13319" width="9.88671875" style="53" customWidth="1"/>
    <col min="13320" max="13320" width="15.5546875" style="53" bestFit="1" customWidth="1"/>
    <col min="13321" max="13322" width="11" style="53" customWidth="1"/>
    <col min="13323" max="13323" width="11.5546875" style="53" customWidth="1"/>
    <col min="13324" max="13324" width="11.6640625" style="53" bestFit="1" customWidth="1"/>
    <col min="13325" max="13326" width="10.44140625" style="53" customWidth="1"/>
    <col min="13327" max="13327" width="15" style="53" bestFit="1" customWidth="1"/>
    <col min="13328" max="13329" width="11.5546875" style="53"/>
    <col min="13330" max="13330" width="13.88671875" style="53" bestFit="1" customWidth="1"/>
    <col min="13331" max="13567" width="11.5546875" style="53"/>
    <col min="13568" max="13568" width="8.33203125" style="53" customWidth="1"/>
    <col min="13569" max="13569" width="21.109375" style="53" bestFit="1" customWidth="1"/>
    <col min="13570" max="13570" width="7.88671875" style="53" customWidth="1"/>
    <col min="13571" max="13571" width="23.5546875" style="53" bestFit="1" customWidth="1"/>
    <col min="13572" max="13572" width="10.33203125" style="53" customWidth="1"/>
    <col min="13573" max="13573" width="13.109375" style="53" customWidth="1"/>
    <col min="13574" max="13575" width="9.88671875" style="53" customWidth="1"/>
    <col min="13576" max="13576" width="15.5546875" style="53" bestFit="1" customWidth="1"/>
    <col min="13577" max="13578" width="11" style="53" customWidth="1"/>
    <col min="13579" max="13579" width="11.5546875" style="53" customWidth="1"/>
    <col min="13580" max="13580" width="11.6640625" style="53" bestFit="1" customWidth="1"/>
    <col min="13581" max="13582" width="10.44140625" style="53" customWidth="1"/>
    <col min="13583" max="13583" width="15" style="53" bestFit="1" customWidth="1"/>
    <col min="13584" max="13585" width="11.5546875" style="53"/>
    <col min="13586" max="13586" width="13.88671875" style="53" bestFit="1" customWidth="1"/>
    <col min="13587" max="13823" width="11.5546875" style="53"/>
    <col min="13824" max="13824" width="8.33203125" style="53" customWidth="1"/>
    <col min="13825" max="13825" width="21.109375" style="53" bestFit="1" customWidth="1"/>
    <col min="13826" max="13826" width="7.88671875" style="53" customWidth="1"/>
    <col min="13827" max="13827" width="23.5546875" style="53" bestFit="1" customWidth="1"/>
    <col min="13828" max="13828" width="10.33203125" style="53" customWidth="1"/>
    <col min="13829" max="13829" width="13.109375" style="53" customWidth="1"/>
    <col min="13830" max="13831" width="9.88671875" style="53" customWidth="1"/>
    <col min="13832" max="13832" width="15.5546875" style="53" bestFit="1" customWidth="1"/>
    <col min="13833" max="13834" width="11" style="53" customWidth="1"/>
    <col min="13835" max="13835" width="11.5546875" style="53" customWidth="1"/>
    <col min="13836" max="13836" width="11.6640625" style="53" bestFit="1" customWidth="1"/>
    <col min="13837" max="13838" width="10.44140625" style="53" customWidth="1"/>
    <col min="13839" max="13839" width="15" style="53" bestFit="1" customWidth="1"/>
    <col min="13840" max="13841" width="11.5546875" style="53"/>
    <col min="13842" max="13842" width="13.88671875" style="53" bestFit="1" customWidth="1"/>
    <col min="13843" max="14079" width="11.5546875" style="53"/>
    <col min="14080" max="14080" width="8.33203125" style="53" customWidth="1"/>
    <col min="14081" max="14081" width="21.109375" style="53" bestFit="1" customWidth="1"/>
    <col min="14082" max="14082" width="7.88671875" style="53" customWidth="1"/>
    <col min="14083" max="14083" width="23.5546875" style="53" bestFit="1" customWidth="1"/>
    <col min="14084" max="14084" width="10.33203125" style="53" customWidth="1"/>
    <col min="14085" max="14085" width="13.109375" style="53" customWidth="1"/>
    <col min="14086" max="14087" width="9.88671875" style="53" customWidth="1"/>
    <col min="14088" max="14088" width="15.5546875" style="53" bestFit="1" customWidth="1"/>
    <col min="14089" max="14090" width="11" style="53" customWidth="1"/>
    <col min="14091" max="14091" width="11.5546875" style="53" customWidth="1"/>
    <col min="14092" max="14092" width="11.6640625" style="53" bestFit="1" customWidth="1"/>
    <col min="14093" max="14094" width="10.44140625" style="53" customWidth="1"/>
    <col min="14095" max="14095" width="15" style="53" bestFit="1" customWidth="1"/>
    <col min="14096" max="14097" width="11.5546875" style="53"/>
    <col min="14098" max="14098" width="13.88671875" style="53" bestFit="1" customWidth="1"/>
    <col min="14099" max="14335" width="11.5546875" style="53"/>
    <col min="14336" max="14336" width="8.33203125" style="53" customWidth="1"/>
    <col min="14337" max="14337" width="21.109375" style="53" bestFit="1" customWidth="1"/>
    <col min="14338" max="14338" width="7.88671875" style="53" customWidth="1"/>
    <col min="14339" max="14339" width="23.5546875" style="53" bestFit="1" customWidth="1"/>
    <col min="14340" max="14340" width="10.33203125" style="53" customWidth="1"/>
    <col min="14341" max="14341" width="13.109375" style="53" customWidth="1"/>
    <col min="14342" max="14343" width="9.88671875" style="53" customWidth="1"/>
    <col min="14344" max="14344" width="15.5546875" style="53" bestFit="1" customWidth="1"/>
    <col min="14345" max="14346" width="11" style="53" customWidth="1"/>
    <col min="14347" max="14347" width="11.5546875" style="53" customWidth="1"/>
    <col min="14348" max="14348" width="11.6640625" style="53" bestFit="1" customWidth="1"/>
    <col min="14349" max="14350" width="10.44140625" style="53" customWidth="1"/>
    <col min="14351" max="14351" width="15" style="53" bestFit="1" customWidth="1"/>
    <col min="14352" max="14353" width="11.5546875" style="53"/>
    <col min="14354" max="14354" width="13.88671875" style="53" bestFit="1" customWidth="1"/>
    <col min="14355" max="14591" width="11.5546875" style="53"/>
    <col min="14592" max="14592" width="8.33203125" style="53" customWidth="1"/>
    <col min="14593" max="14593" width="21.109375" style="53" bestFit="1" customWidth="1"/>
    <col min="14594" max="14594" width="7.88671875" style="53" customWidth="1"/>
    <col min="14595" max="14595" width="23.5546875" style="53" bestFit="1" customWidth="1"/>
    <col min="14596" max="14596" width="10.33203125" style="53" customWidth="1"/>
    <col min="14597" max="14597" width="13.109375" style="53" customWidth="1"/>
    <col min="14598" max="14599" width="9.88671875" style="53" customWidth="1"/>
    <col min="14600" max="14600" width="15.5546875" style="53" bestFit="1" customWidth="1"/>
    <col min="14601" max="14602" width="11" style="53" customWidth="1"/>
    <col min="14603" max="14603" width="11.5546875" style="53" customWidth="1"/>
    <col min="14604" max="14604" width="11.6640625" style="53" bestFit="1" customWidth="1"/>
    <col min="14605" max="14606" width="10.44140625" style="53" customWidth="1"/>
    <col min="14607" max="14607" width="15" style="53" bestFit="1" customWidth="1"/>
    <col min="14608" max="14609" width="11.5546875" style="53"/>
    <col min="14610" max="14610" width="13.88671875" style="53" bestFit="1" customWidth="1"/>
    <col min="14611" max="14847" width="11.5546875" style="53"/>
    <col min="14848" max="14848" width="8.33203125" style="53" customWidth="1"/>
    <col min="14849" max="14849" width="21.109375" style="53" bestFit="1" customWidth="1"/>
    <col min="14850" max="14850" width="7.88671875" style="53" customWidth="1"/>
    <col min="14851" max="14851" width="23.5546875" style="53" bestFit="1" customWidth="1"/>
    <col min="14852" max="14852" width="10.33203125" style="53" customWidth="1"/>
    <col min="14853" max="14853" width="13.109375" style="53" customWidth="1"/>
    <col min="14854" max="14855" width="9.88671875" style="53" customWidth="1"/>
    <col min="14856" max="14856" width="15.5546875" style="53" bestFit="1" customWidth="1"/>
    <col min="14857" max="14858" width="11" style="53" customWidth="1"/>
    <col min="14859" max="14859" width="11.5546875" style="53" customWidth="1"/>
    <col min="14860" max="14860" width="11.6640625" style="53" bestFit="1" customWidth="1"/>
    <col min="14861" max="14862" width="10.44140625" style="53" customWidth="1"/>
    <col min="14863" max="14863" width="15" style="53" bestFit="1" customWidth="1"/>
    <col min="14864" max="14865" width="11.5546875" style="53"/>
    <col min="14866" max="14866" width="13.88671875" style="53" bestFit="1" customWidth="1"/>
    <col min="14867" max="15103" width="11.5546875" style="53"/>
    <col min="15104" max="15104" width="8.33203125" style="53" customWidth="1"/>
    <col min="15105" max="15105" width="21.109375" style="53" bestFit="1" customWidth="1"/>
    <col min="15106" max="15106" width="7.88671875" style="53" customWidth="1"/>
    <col min="15107" max="15107" width="23.5546875" style="53" bestFit="1" customWidth="1"/>
    <col min="15108" max="15108" width="10.33203125" style="53" customWidth="1"/>
    <col min="15109" max="15109" width="13.109375" style="53" customWidth="1"/>
    <col min="15110" max="15111" width="9.88671875" style="53" customWidth="1"/>
    <col min="15112" max="15112" width="15.5546875" style="53" bestFit="1" customWidth="1"/>
    <col min="15113" max="15114" width="11" style="53" customWidth="1"/>
    <col min="15115" max="15115" width="11.5546875" style="53" customWidth="1"/>
    <col min="15116" max="15116" width="11.6640625" style="53" bestFit="1" customWidth="1"/>
    <col min="15117" max="15118" width="10.44140625" style="53" customWidth="1"/>
    <col min="15119" max="15119" width="15" style="53" bestFit="1" customWidth="1"/>
    <col min="15120" max="15121" width="11.5546875" style="53"/>
    <col min="15122" max="15122" width="13.88671875" style="53" bestFit="1" customWidth="1"/>
    <col min="15123" max="15359" width="11.5546875" style="53"/>
    <col min="15360" max="15360" width="8.33203125" style="53" customWidth="1"/>
    <col min="15361" max="15361" width="21.109375" style="53" bestFit="1" customWidth="1"/>
    <col min="15362" max="15362" width="7.88671875" style="53" customWidth="1"/>
    <col min="15363" max="15363" width="23.5546875" style="53" bestFit="1" customWidth="1"/>
    <col min="15364" max="15364" width="10.33203125" style="53" customWidth="1"/>
    <col min="15365" max="15365" width="13.109375" style="53" customWidth="1"/>
    <col min="15366" max="15367" width="9.88671875" style="53" customWidth="1"/>
    <col min="15368" max="15368" width="15.5546875" style="53" bestFit="1" customWidth="1"/>
    <col min="15369" max="15370" width="11" style="53" customWidth="1"/>
    <col min="15371" max="15371" width="11.5546875" style="53" customWidth="1"/>
    <col min="15372" max="15372" width="11.6640625" style="53" bestFit="1" customWidth="1"/>
    <col min="15373" max="15374" width="10.44140625" style="53" customWidth="1"/>
    <col min="15375" max="15375" width="15" style="53" bestFit="1" customWidth="1"/>
    <col min="15376" max="15377" width="11.5546875" style="53"/>
    <col min="15378" max="15378" width="13.88671875" style="53" bestFit="1" customWidth="1"/>
    <col min="15379" max="15615" width="11.5546875" style="53"/>
    <col min="15616" max="15616" width="8.33203125" style="53" customWidth="1"/>
    <col min="15617" max="15617" width="21.109375" style="53" bestFit="1" customWidth="1"/>
    <col min="15618" max="15618" width="7.88671875" style="53" customWidth="1"/>
    <col min="15619" max="15619" width="23.5546875" style="53" bestFit="1" customWidth="1"/>
    <col min="15620" max="15620" width="10.33203125" style="53" customWidth="1"/>
    <col min="15621" max="15621" width="13.109375" style="53" customWidth="1"/>
    <col min="15622" max="15623" width="9.88671875" style="53" customWidth="1"/>
    <col min="15624" max="15624" width="15.5546875" style="53" bestFit="1" customWidth="1"/>
    <col min="15625" max="15626" width="11" style="53" customWidth="1"/>
    <col min="15627" max="15627" width="11.5546875" style="53" customWidth="1"/>
    <col min="15628" max="15628" width="11.6640625" style="53" bestFit="1" customWidth="1"/>
    <col min="15629" max="15630" width="10.44140625" style="53" customWidth="1"/>
    <col min="15631" max="15631" width="15" style="53" bestFit="1" customWidth="1"/>
    <col min="15632" max="15633" width="11.5546875" style="53"/>
    <col min="15634" max="15634" width="13.88671875" style="53" bestFit="1" customWidth="1"/>
    <col min="15635" max="15871" width="11.5546875" style="53"/>
    <col min="15872" max="15872" width="8.33203125" style="53" customWidth="1"/>
    <col min="15873" max="15873" width="21.109375" style="53" bestFit="1" customWidth="1"/>
    <col min="15874" max="15874" width="7.88671875" style="53" customWidth="1"/>
    <col min="15875" max="15875" width="23.5546875" style="53" bestFit="1" customWidth="1"/>
    <col min="15876" max="15876" width="10.33203125" style="53" customWidth="1"/>
    <col min="15877" max="15877" width="13.109375" style="53" customWidth="1"/>
    <col min="15878" max="15879" width="9.88671875" style="53" customWidth="1"/>
    <col min="15880" max="15880" width="15.5546875" style="53" bestFit="1" customWidth="1"/>
    <col min="15881" max="15882" width="11" style="53" customWidth="1"/>
    <col min="15883" max="15883" width="11.5546875" style="53" customWidth="1"/>
    <col min="15884" max="15884" width="11.6640625" style="53" bestFit="1" customWidth="1"/>
    <col min="15885" max="15886" width="10.44140625" style="53" customWidth="1"/>
    <col min="15887" max="15887" width="15" style="53" bestFit="1" customWidth="1"/>
    <col min="15888" max="15889" width="11.5546875" style="53"/>
    <col min="15890" max="15890" width="13.88671875" style="53" bestFit="1" customWidth="1"/>
    <col min="15891" max="16127" width="11.5546875" style="53"/>
    <col min="16128" max="16128" width="8.33203125" style="53" customWidth="1"/>
    <col min="16129" max="16129" width="21.109375" style="53" bestFit="1" customWidth="1"/>
    <col min="16130" max="16130" width="7.88671875" style="53" customWidth="1"/>
    <col min="16131" max="16131" width="23.5546875" style="53" bestFit="1" customWidth="1"/>
    <col min="16132" max="16132" width="10.33203125" style="53" customWidth="1"/>
    <col min="16133" max="16133" width="13.109375" style="53" customWidth="1"/>
    <col min="16134" max="16135" width="9.88671875" style="53" customWidth="1"/>
    <col min="16136" max="16136" width="15.5546875" style="53" bestFit="1" customWidth="1"/>
    <col min="16137" max="16138" width="11" style="53" customWidth="1"/>
    <col min="16139" max="16139" width="11.5546875" style="53" customWidth="1"/>
    <col min="16140" max="16140" width="11.6640625" style="53" bestFit="1" customWidth="1"/>
    <col min="16141" max="16142" width="10.44140625" style="53" customWidth="1"/>
    <col min="16143" max="16143" width="15" style="53" bestFit="1" customWidth="1"/>
    <col min="16144" max="16145" width="11.5546875" style="53"/>
    <col min="16146" max="16146" width="13.88671875" style="53" bestFit="1" customWidth="1"/>
    <col min="16147" max="16381" width="11.5546875" style="53"/>
    <col min="16382" max="16384" width="11.44140625" style="53" customWidth="1"/>
  </cols>
  <sheetData>
    <row r="1" spans="1:21" ht="26.25" customHeight="1" x14ac:dyDescent="0.2">
      <c r="A1" s="582" t="s">
        <v>406</v>
      </c>
      <c r="B1" s="582"/>
      <c r="C1" s="582"/>
      <c r="D1" s="582"/>
      <c r="E1" s="582"/>
      <c r="F1" s="582"/>
      <c r="G1" s="582"/>
      <c r="H1" s="582"/>
      <c r="I1" s="582"/>
      <c r="J1" s="582"/>
      <c r="K1" s="582"/>
      <c r="L1" s="582"/>
      <c r="M1" s="582"/>
      <c r="N1" s="582"/>
      <c r="O1" s="582"/>
      <c r="P1" s="167"/>
      <c r="Q1" s="167"/>
    </row>
    <row r="2" spans="1:21" s="54" customFormat="1" ht="48" customHeight="1" x14ac:dyDescent="0.3">
      <c r="B2" s="84" t="s">
        <v>2</v>
      </c>
      <c r="C2" s="85" t="str">
        <f>Basisdaten!B5</f>
        <v>Gemeinde Oberhaching</v>
      </c>
      <c r="D2" s="85"/>
      <c r="E2" s="170" t="s">
        <v>3</v>
      </c>
      <c r="F2" s="634">
        <f>Basisdaten!E5</f>
        <v>0</v>
      </c>
      <c r="G2" s="634"/>
      <c r="H2" s="634"/>
      <c r="I2" s="634"/>
      <c r="J2" s="634"/>
      <c r="K2" s="634"/>
      <c r="L2" s="170" t="s">
        <v>1</v>
      </c>
      <c r="M2" s="170"/>
      <c r="N2" s="635">
        <f>Basisdaten!E3</f>
        <v>0</v>
      </c>
      <c r="O2" s="635"/>
      <c r="P2" s="92"/>
      <c r="Q2" s="168"/>
      <c r="R2" s="168"/>
      <c r="S2" s="169"/>
      <c r="U2" s="93"/>
    </row>
    <row r="3" spans="1:21" s="54" customFormat="1" ht="19.5" customHeight="1" x14ac:dyDescent="0.3">
      <c r="B3" s="87" t="s">
        <v>4</v>
      </c>
      <c r="C3" s="85" t="s">
        <v>261</v>
      </c>
      <c r="D3" s="85"/>
      <c r="E3" s="87"/>
      <c r="F3" s="172"/>
      <c r="G3" s="173"/>
      <c r="H3" s="173"/>
      <c r="I3" s="173"/>
      <c r="J3" s="173"/>
      <c r="K3" s="171"/>
      <c r="L3" s="174"/>
      <c r="M3" s="170"/>
      <c r="N3" s="170"/>
      <c r="O3" s="170"/>
      <c r="Q3" s="168"/>
      <c r="R3" s="168"/>
      <c r="S3" s="169"/>
      <c r="U3" s="93"/>
    </row>
    <row r="4" spans="1:21" s="54" customFormat="1" ht="19.5" customHeight="1" x14ac:dyDescent="0.3">
      <c r="E4" s="175"/>
      <c r="F4" s="87"/>
      <c r="G4" s="87"/>
      <c r="H4" s="87"/>
      <c r="I4" s="87"/>
      <c r="J4" s="87"/>
      <c r="K4" s="413" t="s">
        <v>350</v>
      </c>
      <c r="L4" s="414">
        <f>'SVS Innenglas'!F77</f>
        <v>0</v>
      </c>
      <c r="M4" s="174"/>
      <c r="N4" s="186" t="s">
        <v>105</v>
      </c>
      <c r="O4" s="176"/>
      <c r="Q4" s="168"/>
      <c r="R4" s="168"/>
      <c r="S4" s="169"/>
      <c r="U4" s="93"/>
    </row>
    <row r="5" spans="1:21" ht="5.25" customHeight="1" x14ac:dyDescent="0.2">
      <c r="B5" s="179"/>
      <c r="I5" s="108"/>
      <c r="J5" s="108"/>
      <c r="K5" s="180"/>
      <c r="L5" s="181"/>
      <c r="M5" s="181"/>
      <c r="N5" s="181"/>
      <c r="O5" s="181"/>
      <c r="Q5" s="177"/>
      <c r="R5" s="177"/>
      <c r="S5" s="178"/>
      <c r="U5" s="109"/>
    </row>
    <row r="6" spans="1:21" s="57" customFormat="1" ht="24.6" customHeight="1" x14ac:dyDescent="0.25">
      <c r="B6" s="182"/>
      <c r="C6" s="182"/>
      <c r="D6" s="182"/>
      <c r="E6" s="183"/>
      <c r="F6" s="636" t="s">
        <v>772</v>
      </c>
      <c r="G6" s="637"/>
      <c r="H6" s="184"/>
      <c r="I6" s="636" t="s">
        <v>77</v>
      </c>
      <c r="J6" s="637"/>
      <c r="K6" s="185"/>
      <c r="L6" s="186"/>
      <c r="M6" s="638" t="s">
        <v>106</v>
      </c>
      <c r="N6" s="638"/>
      <c r="O6" s="187"/>
    </row>
    <row r="7" spans="1:21" s="58" customFormat="1" ht="45" customHeight="1" x14ac:dyDescent="0.3">
      <c r="A7" s="55" t="s">
        <v>262</v>
      </c>
      <c r="B7" s="55" t="s">
        <v>248</v>
      </c>
      <c r="C7" s="55" t="s">
        <v>246</v>
      </c>
      <c r="D7" s="55" t="s">
        <v>103</v>
      </c>
      <c r="E7" s="56" t="s">
        <v>247</v>
      </c>
      <c r="F7" s="97" t="s">
        <v>107</v>
      </c>
      <c r="G7" s="97" t="s">
        <v>108</v>
      </c>
      <c r="H7" s="56" t="s">
        <v>76</v>
      </c>
      <c r="I7" s="97" t="s">
        <v>107</v>
      </c>
      <c r="J7" s="97" t="s">
        <v>108</v>
      </c>
      <c r="K7" s="98" t="s">
        <v>78</v>
      </c>
      <c r="L7" s="99" t="s">
        <v>79</v>
      </c>
      <c r="M7" s="97" t="s">
        <v>107</v>
      </c>
      <c r="N7" s="97" t="s">
        <v>108</v>
      </c>
      <c r="O7" s="99" t="s">
        <v>109</v>
      </c>
    </row>
    <row r="8" spans="1:21" s="58" customFormat="1" ht="27.6" customHeight="1" x14ac:dyDescent="0.25">
      <c r="A8" s="305" t="str">
        <f>'Kalk UHR MWS'!A8</f>
        <v>HG</v>
      </c>
      <c r="B8" s="305" t="str">
        <f>'Kalk UHR MWS'!B8</f>
        <v>KG</v>
      </c>
      <c r="C8" s="305" t="str">
        <f>IF('Kalk UHR MWS'!C8="","",'Kalk UHR MWS'!C8)</f>
        <v>U11</v>
      </c>
      <c r="D8" s="305" t="str">
        <f>'Kalk UHR MWS'!D8</f>
        <v>Lager</v>
      </c>
      <c r="E8" s="231"/>
      <c r="F8" s="197">
        <v>0</v>
      </c>
      <c r="G8" s="197">
        <v>12</v>
      </c>
      <c r="H8" s="188">
        <f>+E8*F8+E8*G8</f>
        <v>0</v>
      </c>
      <c r="I8" s="546"/>
      <c r="J8" s="189"/>
      <c r="K8" s="190">
        <f>IFERROR((F8*E8/I8),0)+IFERROR((G8*E8/J8),0)</f>
        <v>0</v>
      </c>
      <c r="L8" s="545">
        <f>L$4</f>
        <v>0</v>
      </c>
      <c r="M8" s="191">
        <f>IF(ISERROR(L8/I8),0,L8/I8)</f>
        <v>0</v>
      </c>
      <c r="N8" s="191">
        <f>IF(ISERROR(L8/J8),0,L8/J8)</f>
        <v>0</v>
      </c>
      <c r="O8" s="191">
        <f>K8*L8</f>
        <v>0</v>
      </c>
    </row>
    <row r="9" spans="1:21" s="58" customFormat="1" ht="24" customHeight="1" x14ac:dyDescent="0.25">
      <c r="A9" s="305" t="str">
        <f>'Kalk UHR MWS'!A9</f>
        <v>HG</v>
      </c>
      <c r="B9" s="305" t="str">
        <f>'Kalk UHR MWS'!B9</f>
        <v>KG</v>
      </c>
      <c r="C9" s="305" t="str">
        <f>IF('Kalk UHR MWS'!C9="","",'Kalk UHR MWS'!C9)</f>
        <v>U3</v>
      </c>
      <c r="D9" s="305" t="str">
        <f>'Kalk UHR MWS'!D9</f>
        <v>Archiv</v>
      </c>
      <c r="E9" s="231"/>
      <c r="F9" s="197">
        <v>0</v>
      </c>
      <c r="G9" s="197">
        <v>12</v>
      </c>
      <c r="H9" s="188">
        <f t="shared" ref="H9:H134" si="0">+E9*F9+E9*G9</f>
        <v>0</v>
      </c>
      <c r="I9" s="546"/>
      <c r="J9" s="189"/>
      <c r="K9" s="190">
        <f t="shared" ref="K9:K134" si="1">IFERROR((F9*E9/I9),0)+IFERROR((G9*E9/J9),0)</f>
        <v>0</v>
      </c>
      <c r="L9" s="545">
        <f t="shared" ref="L9:L134" si="2">L$4</f>
        <v>0</v>
      </c>
      <c r="M9" s="191">
        <f t="shared" ref="M9:M134" si="3">IF(ISERROR(L9/I9),0,L9/I9)</f>
        <v>0</v>
      </c>
      <c r="N9" s="191">
        <f t="shared" ref="N9:N134" si="4">IF(ISERROR(L9/J9),0,L9/J9)</f>
        <v>0</v>
      </c>
      <c r="O9" s="191">
        <f t="shared" ref="O9:O134" si="5">K9*L9</f>
        <v>0</v>
      </c>
    </row>
    <row r="10" spans="1:21" s="58" customFormat="1" ht="24" customHeight="1" x14ac:dyDescent="0.25">
      <c r="A10" s="305" t="str">
        <f>'Kalk UHR MWS'!A10</f>
        <v>HG</v>
      </c>
      <c r="B10" s="305" t="str">
        <f>'Kalk UHR MWS'!B10</f>
        <v>KG</v>
      </c>
      <c r="C10" s="305" t="str">
        <f>IF('Kalk UHR MWS'!C10="","",'Kalk UHR MWS'!C10)</f>
        <v>U01</v>
      </c>
      <c r="D10" s="305" t="str">
        <f>'Kalk UHR MWS'!D10</f>
        <v>Schlagzeugraum</v>
      </c>
      <c r="E10" s="231"/>
      <c r="F10" s="197">
        <v>0</v>
      </c>
      <c r="G10" s="197">
        <v>12</v>
      </c>
      <c r="H10" s="188">
        <f t="shared" ref="H10:H95" si="6">+E10*F10+E10*G10</f>
        <v>0</v>
      </c>
      <c r="I10" s="546"/>
      <c r="J10" s="189"/>
      <c r="K10" s="190">
        <f t="shared" ref="K10:K95" si="7">IFERROR((F10*E10/I10),0)+IFERROR((G10*E10/J10),0)</f>
        <v>0</v>
      </c>
      <c r="L10" s="545">
        <f t="shared" si="2"/>
        <v>0</v>
      </c>
      <c r="M10" s="191">
        <f t="shared" ref="M10:M95" si="8">IF(ISERROR(L10/I10),0,L10/I10)</f>
        <v>0</v>
      </c>
      <c r="N10" s="191">
        <f t="shared" ref="N10:N95" si="9">IF(ISERROR(L10/J10),0,L10/J10)</f>
        <v>0</v>
      </c>
      <c r="O10" s="191">
        <f t="shared" ref="O10:O95" si="10">K10*L10</f>
        <v>0</v>
      </c>
    </row>
    <row r="11" spans="1:21" s="58" customFormat="1" ht="24" customHeight="1" x14ac:dyDescent="0.25">
      <c r="A11" s="305" t="str">
        <f>'Kalk UHR MWS'!A11</f>
        <v>HG</v>
      </c>
      <c r="B11" s="305" t="str">
        <f>'Kalk UHR MWS'!B11</f>
        <v>KG</v>
      </c>
      <c r="C11" s="305" t="str">
        <f>IF('Kalk UHR MWS'!C11="","",'Kalk UHR MWS'!C11)</f>
        <v>U03.1</v>
      </c>
      <c r="D11" s="305" t="str">
        <f>'Kalk UHR MWS'!D11</f>
        <v>Bandraum</v>
      </c>
      <c r="E11" s="231"/>
      <c r="F11" s="197">
        <v>0</v>
      </c>
      <c r="G11" s="197">
        <v>12</v>
      </c>
      <c r="H11" s="188">
        <f t="shared" si="6"/>
        <v>0</v>
      </c>
      <c r="I11" s="546"/>
      <c r="J11" s="189"/>
      <c r="K11" s="190">
        <f t="shared" si="7"/>
        <v>0</v>
      </c>
      <c r="L11" s="545">
        <f t="shared" si="2"/>
        <v>0</v>
      </c>
      <c r="M11" s="191">
        <f t="shared" si="8"/>
        <v>0</v>
      </c>
      <c r="N11" s="191">
        <f t="shared" si="9"/>
        <v>0</v>
      </c>
      <c r="O11" s="191">
        <f t="shared" si="10"/>
        <v>0</v>
      </c>
    </row>
    <row r="12" spans="1:21" s="58" customFormat="1" ht="24" customHeight="1" x14ac:dyDescent="0.25">
      <c r="A12" s="305" t="str">
        <f>'Kalk UHR MWS'!A12</f>
        <v>HG</v>
      </c>
      <c r="B12" s="305" t="str">
        <f>'Kalk UHR MWS'!B12</f>
        <v>KG</v>
      </c>
      <c r="C12" s="305" t="str">
        <f>IF('Kalk UHR MWS'!C12="","",'Kalk UHR MWS'!C12)</f>
        <v/>
      </c>
      <c r="D12" s="305" t="str">
        <f>'Kalk UHR MWS'!D12</f>
        <v>Flur 1</v>
      </c>
      <c r="E12" s="231"/>
      <c r="F12" s="197">
        <v>0</v>
      </c>
      <c r="G12" s="197">
        <v>12</v>
      </c>
      <c r="H12" s="188">
        <f t="shared" si="6"/>
        <v>0</v>
      </c>
      <c r="I12" s="546"/>
      <c r="J12" s="189"/>
      <c r="K12" s="190">
        <f t="shared" si="7"/>
        <v>0</v>
      </c>
      <c r="L12" s="545">
        <f t="shared" si="2"/>
        <v>0</v>
      </c>
      <c r="M12" s="191">
        <f t="shared" si="8"/>
        <v>0</v>
      </c>
      <c r="N12" s="191">
        <f t="shared" si="9"/>
        <v>0</v>
      </c>
      <c r="O12" s="191">
        <f t="shared" si="10"/>
        <v>0</v>
      </c>
    </row>
    <row r="13" spans="1:21" s="58" customFormat="1" ht="24" customHeight="1" x14ac:dyDescent="0.25">
      <c r="A13" s="305" t="str">
        <f>'Kalk UHR MWS'!A13</f>
        <v>HG</v>
      </c>
      <c r="B13" s="305" t="str">
        <f>'Kalk UHR MWS'!B13</f>
        <v>KG</v>
      </c>
      <c r="C13" s="305" t="str">
        <f>IF('Kalk UHR MWS'!C13="","",'Kalk UHR MWS'!C13)</f>
        <v/>
      </c>
      <c r="D13" s="305" t="str">
        <f>'Kalk UHR MWS'!D13</f>
        <v>Treppe zum EG</v>
      </c>
      <c r="E13" s="231"/>
      <c r="F13" s="197">
        <v>0</v>
      </c>
      <c r="G13" s="197">
        <v>12</v>
      </c>
      <c r="H13" s="188">
        <f t="shared" si="6"/>
        <v>0</v>
      </c>
      <c r="I13" s="546"/>
      <c r="J13" s="189"/>
      <c r="K13" s="190">
        <f t="shared" si="7"/>
        <v>0</v>
      </c>
      <c r="L13" s="545">
        <f t="shared" si="2"/>
        <v>0</v>
      </c>
      <c r="M13" s="191">
        <f t="shared" si="8"/>
        <v>0</v>
      </c>
      <c r="N13" s="191">
        <f t="shared" si="9"/>
        <v>0</v>
      </c>
      <c r="O13" s="191">
        <f t="shared" si="10"/>
        <v>0</v>
      </c>
    </row>
    <row r="14" spans="1:21" s="58" customFormat="1" ht="24" customHeight="1" x14ac:dyDescent="0.25">
      <c r="A14" s="305" t="str">
        <f>'Kalk UHR MWS'!A14</f>
        <v>HG</v>
      </c>
      <c r="B14" s="305" t="str">
        <f>'Kalk UHR MWS'!B14</f>
        <v>KG</v>
      </c>
      <c r="C14" s="305" t="str">
        <f>IF('Kalk UHR MWS'!C14="","",'Kalk UHR MWS'!C14)</f>
        <v/>
      </c>
      <c r="D14" s="305" t="str">
        <f>'Kalk UHR MWS'!D14</f>
        <v>Flur 2</v>
      </c>
      <c r="E14" s="231"/>
      <c r="F14" s="197">
        <v>0</v>
      </c>
      <c r="G14" s="197">
        <v>12</v>
      </c>
      <c r="H14" s="188">
        <f t="shared" si="6"/>
        <v>0</v>
      </c>
      <c r="I14" s="546"/>
      <c r="J14" s="189"/>
      <c r="K14" s="190">
        <f t="shared" si="7"/>
        <v>0</v>
      </c>
      <c r="L14" s="545">
        <f t="shared" si="2"/>
        <v>0</v>
      </c>
      <c r="M14" s="191">
        <f t="shared" si="8"/>
        <v>0</v>
      </c>
      <c r="N14" s="191">
        <f t="shared" si="9"/>
        <v>0</v>
      </c>
      <c r="O14" s="191">
        <f t="shared" si="10"/>
        <v>0</v>
      </c>
    </row>
    <row r="15" spans="1:21" s="58" customFormat="1" ht="24" customHeight="1" x14ac:dyDescent="0.25">
      <c r="A15" s="305" t="str">
        <f>'Kalk UHR MWS'!A15</f>
        <v>HG</v>
      </c>
      <c r="B15" s="305" t="str">
        <f>'Kalk UHR MWS'!B15</f>
        <v>KG</v>
      </c>
      <c r="C15" s="305" t="str">
        <f>IF('Kalk UHR MWS'!C15="","",'Kalk UHR MWS'!C15)</f>
        <v/>
      </c>
      <c r="D15" s="305" t="str">
        <f>'Kalk UHR MWS'!D15</f>
        <v>Aufzug</v>
      </c>
      <c r="E15" s="231"/>
      <c r="F15" s="197">
        <v>0</v>
      </c>
      <c r="G15" s="197">
        <v>12</v>
      </c>
      <c r="H15" s="188">
        <f t="shared" si="6"/>
        <v>0</v>
      </c>
      <c r="I15" s="546"/>
      <c r="J15" s="189"/>
      <c r="K15" s="190">
        <f t="shared" si="7"/>
        <v>0</v>
      </c>
      <c r="L15" s="545">
        <f t="shared" si="2"/>
        <v>0</v>
      </c>
      <c r="M15" s="191">
        <f t="shared" si="8"/>
        <v>0</v>
      </c>
      <c r="N15" s="191">
        <f t="shared" si="9"/>
        <v>0</v>
      </c>
      <c r="O15" s="191">
        <f t="shared" si="10"/>
        <v>0</v>
      </c>
    </row>
    <row r="16" spans="1:21" s="58" customFormat="1" ht="24" customHeight="1" x14ac:dyDescent="0.25">
      <c r="A16" s="305" t="str">
        <f>'Kalk UHR MWS'!A16</f>
        <v>HG</v>
      </c>
      <c r="B16" s="305" t="str">
        <f>'Kalk UHR MWS'!B16</f>
        <v>KG</v>
      </c>
      <c r="C16" s="305" t="str">
        <f>IF('Kalk UHR MWS'!C16="","",'Kalk UHR MWS'!C16)</f>
        <v/>
      </c>
      <c r="D16" s="305" t="str">
        <f>'Kalk UHR MWS'!D16</f>
        <v>Treppenhaus zum EG</v>
      </c>
      <c r="E16" s="231"/>
      <c r="F16" s="197">
        <v>0</v>
      </c>
      <c r="G16" s="197">
        <v>12</v>
      </c>
      <c r="H16" s="188">
        <f t="shared" si="6"/>
        <v>0</v>
      </c>
      <c r="I16" s="546"/>
      <c r="J16" s="189"/>
      <c r="K16" s="190">
        <f t="shared" si="7"/>
        <v>0</v>
      </c>
      <c r="L16" s="545">
        <f t="shared" si="2"/>
        <v>0</v>
      </c>
      <c r="M16" s="191">
        <f t="shared" si="8"/>
        <v>0</v>
      </c>
      <c r="N16" s="191">
        <f t="shared" si="9"/>
        <v>0</v>
      </c>
      <c r="O16" s="191">
        <f t="shared" si="10"/>
        <v>0</v>
      </c>
    </row>
    <row r="17" spans="1:15" s="58" customFormat="1" ht="32.4" customHeight="1" x14ac:dyDescent="0.25">
      <c r="A17" s="305" t="str">
        <f>'Kalk UHR MWS'!A17</f>
        <v>HG</v>
      </c>
      <c r="B17" s="305" t="str">
        <f>'Kalk UHR MWS'!B17</f>
        <v>KG</v>
      </c>
      <c r="C17" s="305" t="str">
        <f>IF('Kalk UHR MWS'!C17="","",'Kalk UHR MWS'!C17)</f>
        <v/>
      </c>
      <c r="D17" s="305" t="str">
        <f>'Kalk UHR MWS'!D17</f>
        <v>Flur 3</v>
      </c>
      <c r="E17" s="231"/>
      <c r="F17" s="197">
        <v>0</v>
      </c>
      <c r="G17" s="197">
        <v>12</v>
      </c>
      <c r="H17" s="188">
        <f t="shared" si="6"/>
        <v>0</v>
      </c>
      <c r="I17" s="546"/>
      <c r="J17" s="189"/>
      <c r="K17" s="190">
        <f t="shared" si="7"/>
        <v>0</v>
      </c>
      <c r="L17" s="545">
        <f t="shared" si="2"/>
        <v>0</v>
      </c>
      <c r="M17" s="191">
        <f t="shared" si="8"/>
        <v>0</v>
      </c>
      <c r="N17" s="191">
        <f t="shared" si="9"/>
        <v>0</v>
      </c>
      <c r="O17" s="191">
        <f t="shared" si="10"/>
        <v>0</v>
      </c>
    </row>
    <row r="18" spans="1:15" s="58" customFormat="1" ht="26.4" customHeight="1" x14ac:dyDescent="0.25">
      <c r="A18" s="305" t="str">
        <f>'Kalk UHR MWS'!A18</f>
        <v>HG</v>
      </c>
      <c r="B18" s="305" t="str">
        <f>'Kalk UHR MWS'!B18</f>
        <v>KG</v>
      </c>
      <c r="C18" s="305" t="str">
        <f>IF('Kalk UHR MWS'!C18="","",'Kalk UHR MWS'!C18)</f>
        <v>U9</v>
      </c>
      <c r="D18" s="305" t="str">
        <f>'Kalk UHR MWS'!D18</f>
        <v>Stuhllager</v>
      </c>
      <c r="E18" s="231"/>
      <c r="F18" s="197">
        <v>0</v>
      </c>
      <c r="G18" s="197">
        <v>12</v>
      </c>
      <c r="H18" s="188">
        <f t="shared" si="6"/>
        <v>0</v>
      </c>
      <c r="I18" s="546"/>
      <c r="J18" s="189"/>
      <c r="K18" s="190">
        <f t="shared" si="7"/>
        <v>0</v>
      </c>
      <c r="L18" s="545">
        <f t="shared" si="2"/>
        <v>0</v>
      </c>
      <c r="M18" s="191">
        <f t="shared" si="8"/>
        <v>0</v>
      </c>
      <c r="N18" s="191">
        <f t="shared" si="9"/>
        <v>0</v>
      </c>
      <c r="O18" s="191">
        <f t="shared" si="10"/>
        <v>0</v>
      </c>
    </row>
    <row r="19" spans="1:15" s="58" customFormat="1" ht="27" customHeight="1" x14ac:dyDescent="0.25">
      <c r="A19" s="305" t="str">
        <f>'Kalk UHR MWS'!A19</f>
        <v>HG</v>
      </c>
      <c r="B19" s="305" t="str">
        <f>'Kalk UHR MWS'!B19</f>
        <v>KG</v>
      </c>
      <c r="C19" s="305" t="str">
        <f>IF('Kalk UHR MWS'!C19="","",'Kalk UHR MWS'!C19)</f>
        <v/>
      </c>
      <c r="D19" s="305" t="str">
        <f>'Kalk UHR MWS'!D19</f>
        <v>Flur 4</v>
      </c>
      <c r="E19" s="231"/>
      <c r="F19" s="197">
        <v>0</v>
      </c>
      <c r="G19" s="197">
        <v>12</v>
      </c>
      <c r="H19" s="188">
        <f t="shared" si="6"/>
        <v>0</v>
      </c>
      <c r="I19" s="546"/>
      <c r="J19" s="189"/>
      <c r="K19" s="190">
        <f t="shared" si="7"/>
        <v>0</v>
      </c>
      <c r="L19" s="545">
        <f t="shared" si="2"/>
        <v>0</v>
      </c>
      <c r="M19" s="191">
        <f t="shared" si="8"/>
        <v>0</v>
      </c>
      <c r="N19" s="191">
        <f t="shared" si="9"/>
        <v>0</v>
      </c>
      <c r="O19" s="191">
        <f t="shared" si="10"/>
        <v>0</v>
      </c>
    </row>
    <row r="20" spans="1:15" s="58" customFormat="1" ht="24" customHeight="1" x14ac:dyDescent="0.25">
      <c r="A20" s="305" t="str">
        <f>'Kalk UHR MWS'!A20</f>
        <v>HG</v>
      </c>
      <c r="B20" s="305" t="str">
        <f>'Kalk UHR MWS'!B20</f>
        <v>KG</v>
      </c>
      <c r="C20" s="305" t="str">
        <f>IF('Kalk UHR MWS'!C20="","",'Kalk UHR MWS'!C20)</f>
        <v/>
      </c>
      <c r="D20" s="305" t="str">
        <f>'Kalk UHR MWS'!D20</f>
        <v>Flur vor Lager</v>
      </c>
      <c r="E20" s="231"/>
      <c r="F20" s="197">
        <v>0</v>
      </c>
      <c r="G20" s="197">
        <v>12</v>
      </c>
      <c r="H20" s="188">
        <f t="shared" si="6"/>
        <v>0</v>
      </c>
      <c r="I20" s="546"/>
      <c r="J20" s="189"/>
      <c r="K20" s="190">
        <f t="shared" si="7"/>
        <v>0</v>
      </c>
      <c r="L20" s="545">
        <f t="shared" si="2"/>
        <v>0</v>
      </c>
      <c r="M20" s="191">
        <f t="shared" si="8"/>
        <v>0</v>
      </c>
      <c r="N20" s="191">
        <f t="shared" si="9"/>
        <v>0</v>
      </c>
      <c r="O20" s="191">
        <f t="shared" si="10"/>
        <v>0</v>
      </c>
    </row>
    <row r="21" spans="1:15" s="58" customFormat="1" ht="24.6" customHeight="1" x14ac:dyDescent="0.25">
      <c r="A21" s="305" t="str">
        <f>'Kalk UHR MWS'!A21</f>
        <v>HG</v>
      </c>
      <c r="B21" s="305" t="str">
        <f>'Kalk UHR MWS'!B21</f>
        <v>KG</v>
      </c>
      <c r="C21" s="305" t="str">
        <f>IF('Kalk UHR MWS'!C21="","",'Kalk UHR MWS'!C21)</f>
        <v/>
      </c>
      <c r="D21" s="305" t="str">
        <f>'Kalk UHR MWS'!D21</f>
        <v>Lager</v>
      </c>
      <c r="E21" s="231"/>
      <c r="F21" s="197">
        <v>0</v>
      </c>
      <c r="G21" s="197">
        <v>12</v>
      </c>
      <c r="H21" s="188">
        <f t="shared" si="6"/>
        <v>0</v>
      </c>
      <c r="I21" s="546"/>
      <c r="J21" s="189"/>
      <c r="K21" s="190">
        <f t="shared" si="7"/>
        <v>0</v>
      </c>
      <c r="L21" s="545">
        <f t="shared" si="2"/>
        <v>0</v>
      </c>
      <c r="M21" s="191">
        <f t="shared" si="8"/>
        <v>0</v>
      </c>
      <c r="N21" s="191">
        <f t="shared" si="9"/>
        <v>0</v>
      </c>
      <c r="O21" s="191">
        <f t="shared" si="10"/>
        <v>0</v>
      </c>
    </row>
    <row r="22" spans="1:15" s="58" customFormat="1" ht="24" customHeight="1" x14ac:dyDescent="0.25">
      <c r="A22" s="305" t="str">
        <f>'Kalk UHR MWS'!A22</f>
        <v>HG</v>
      </c>
      <c r="B22" s="305" t="str">
        <f>'Kalk UHR MWS'!B22</f>
        <v>KG</v>
      </c>
      <c r="C22" s="305" t="str">
        <f>IF('Kalk UHR MWS'!C22="","",'Kalk UHR MWS'!C22)</f>
        <v/>
      </c>
      <c r="D22" s="305" t="str">
        <f>'Kalk UHR MWS'!D22</f>
        <v>Stuhllager</v>
      </c>
      <c r="E22" s="231"/>
      <c r="F22" s="197">
        <v>0</v>
      </c>
      <c r="G22" s="197">
        <v>12</v>
      </c>
      <c r="H22" s="188">
        <f t="shared" si="6"/>
        <v>0</v>
      </c>
      <c r="I22" s="546"/>
      <c r="J22" s="189"/>
      <c r="K22" s="190">
        <f t="shared" si="7"/>
        <v>0</v>
      </c>
      <c r="L22" s="545">
        <f t="shared" si="2"/>
        <v>0</v>
      </c>
      <c r="M22" s="191">
        <f t="shared" si="8"/>
        <v>0</v>
      </c>
      <c r="N22" s="191">
        <f t="shared" si="9"/>
        <v>0</v>
      </c>
      <c r="O22" s="191">
        <f t="shared" si="10"/>
        <v>0</v>
      </c>
    </row>
    <row r="23" spans="1:15" s="58" customFormat="1" ht="24" customHeight="1" x14ac:dyDescent="0.25">
      <c r="A23" s="305" t="str">
        <f>'Kalk UHR MWS'!A23</f>
        <v>HG</v>
      </c>
      <c r="B23" s="305" t="str">
        <f>'Kalk UHR MWS'!B23</f>
        <v>KG</v>
      </c>
      <c r="C23" s="305" t="str">
        <f>IF('Kalk UHR MWS'!C23="","",'Kalk UHR MWS'!C23)</f>
        <v/>
      </c>
      <c r="D23" s="305" t="str">
        <f>'Kalk UHR MWS'!D23</f>
        <v>Flur</v>
      </c>
      <c r="E23" s="231"/>
      <c r="F23" s="197">
        <v>0</v>
      </c>
      <c r="G23" s="197">
        <v>12</v>
      </c>
      <c r="H23" s="188">
        <f t="shared" si="6"/>
        <v>0</v>
      </c>
      <c r="I23" s="546"/>
      <c r="J23" s="189"/>
      <c r="K23" s="190">
        <f t="shared" si="7"/>
        <v>0</v>
      </c>
      <c r="L23" s="545">
        <f t="shared" si="2"/>
        <v>0</v>
      </c>
      <c r="M23" s="191">
        <f t="shared" si="8"/>
        <v>0</v>
      </c>
      <c r="N23" s="191">
        <f t="shared" si="9"/>
        <v>0</v>
      </c>
      <c r="O23" s="191">
        <f t="shared" si="10"/>
        <v>0</v>
      </c>
    </row>
    <row r="24" spans="1:15" s="58" customFormat="1" ht="24" customHeight="1" x14ac:dyDescent="0.25">
      <c r="A24" s="305" t="str">
        <f>'Kalk UHR MWS'!A24</f>
        <v>HG</v>
      </c>
      <c r="B24" s="305" t="str">
        <f>'Kalk UHR MWS'!B24</f>
        <v>KG</v>
      </c>
      <c r="C24" s="305" t="str">
        <f>IF('Kalk UHR MWS'!C24="","",'Kalk UHR MWS'!C24)</f>
        <v/>
      </c>
      <c r="D24" s="305" t="str">
        <f>'Kalk UHR MWS'!D24</f>
        <v>Küche</v>
      </c>
      <c r="E24" s="231"/>
      <c r="F24" s="197">
        <v>0</v>
      </c>
      <c r="G24" s="197">
        <v>12</v>
      </c>
      <c r="H24" s="188">
        <f t="shared" si="6"/>
        <v>0</v>
      </c>
      <c r="I24" s="546"/>
      <c r="J24" s="189"/>
      <c r="K24" s="190">
        <f t="shared" si="7"/>
        <v>0</v>
      </c>
      <c r="L24" s="545">
        <f t="shared" si="2"/>
        <v>0</v>
      </c>
      <c r="M24" s="191">
        <f t="shared" si="8"/>
        <v>0</v>
      </c>
      <c r="N24" s="191">
        <f t="shared" si="9"/>
        <v>0</v>
      </c>
      <c r="O24" s="191">
        <f t="shared" si="10"/>
        <v>0</v>
      </c>
    </row>
    <row r="25" spans="1:15" s="58" customFormat="1" ht="24" customHeight="1" x14ac:dyDescent="0.25">
      <c r="A25" s="305" t="str">
        <f>'Kalk UHR MWS'!A25</f>
        <v>HG</v>
      </c>
      <c r="B25" s="305" t="str">
        <f>'Kalk UHR MWS'!B25</f>
        <v>KG</v>
      </c>
      <c r="C25" s="305" t="str">
        <f>IF('Kalk UHR MWS'!C25="","",'Kalk UHR MWS'!C25)</f>
        <v/>
      </c>
      <c r="D25" s="305" t="str">
        <f>'Kalk UHR MWS'!D25</f>
        <v>Lager für Bühnenteile</v>
      </c>
      <c r="E25" s="231"/>
      <c r="F25" s="197">
        <v>0</v>
      </c>
      <c r="G25" s="197">
        <v>12</v>
      </c>
      <c r="H25" s="188">
        <f t="shared" si="6"/>
        <v>0</v>
      </c>
      <c r="I25" s="546"/>
      <c r="J25" s="189"/>
      <c r="K25" s="190">
        <f t="shared" si="7"/>
        <v>0</v>
      </c>
      <c r="L25" s="545">
        <f t="shared" si="2"/>
        <v>0</v>
      </c>
      <c r="M25" s="191">
        <f t="shared" si="8"/>
        <v>0</v>
      </c>
      <c r="N25" s="191">
        <f t="shared" si="9"/>
        <v>0</v>
      </c>
      <c r="O25" s="191">
        <f t="shared" si="10"/>
        <v>0</v>
      </c>
    </row>
    <row r="26" spans="1:15" s="58" customFormat="1" ht="24" customHeight="1" x14ac:dyDescent="0.25">
      <c r="A26" s="305" t="str">
        <f>'Kalk UHR MWS'!A26</f>
        <v>TH</v>
      </c>
      <c r="B26" s="305" t="str">
        <f>'Kalk UHR MWS'!B26</f>
        <v>KG</v>
      </c>
      <c r="C26" s="305" t="str">
        <f>IF('Kalk UHR MWS'!C26="","",'Kalk UHR MWS'!C26)</f>
        <v/>
      </c>
      <c r="D26" s="305" t="str">
        <f>'Kalk UHR MWS'!D26</f>
        <v>Sporthalle</v>
      </c>
      <c r="E26" s="231"/>
      <c r="F26" s="197">
        <v>0</v>
      </c>
      <c r="G26" s="197">
        <v>12</v>
      </c>
      <c r="H26" s="188">
        <f t="shared" si="6"/>
        <v>0</v>
      </c>
      <c r="I26" s="546"/>
      <c r="J26" s="189"/>
      <c r="K26" s="190">
        <f t="shared" si="7"/>
        <v>0</v>
      </c>
      <c r="L26" s="545">
        <f t="shared" si="2"/>
        <v>0</v>
      </c>
      <c r="M26" s="191">
        <f t="shared" si="8"/>
        <v>0</v>
      </c>
      <c r="N26" s="191">
        <f t="shared" si="9"/>
        <v>0</v>
      </c>
      <c r="O26" s="191">
        <f t="shared" si="10"/>
        <v>0</v>
      </c>
    </row>
    <row r="27" spans="1:15" s="58" customFormat="1" ht="24" customHeight="1" x14ac:dyDescent="0.25">
      <c r="A27" s="305" t="str">
        <f>'Kalk UHR MWS'!A27</f>
        <v>TH</v>
      </c>
      <c r="B27" s="305" t="str">
        <f>'Kalk UHR MWS'!B27</f>
        <v>KG</v>
      </c>
      <c r="C27" s="305" t="str">
        <f>IF('Kalk UHR MWS'!C27="","",'Kalk UHR MWS'!C27)</f>
        <v/>
      </c>
      <c r="D27" s="305" t="str">
        <f>'Kalk UHR MWS'!D27</f>
        <v>Geräte 1</v>
      </c>
      <c r="E27" s="231"/>
      <c r="F27" s="197">
        <v>0</v>
      </c>
      <c r="G27" s="197">
        <v>12</v>
      </c>
      <c r="H27" s="188">
        <f t="shared" si="6"/>
        <v>0</v>
      </c>
      <c r="I27" s="546"/>
      <c r="J27" s="189"/>
      <c r="K27" s="190">
        <f t="shared" si="7"/>
        <v>0</v>
      </c>
      <c r="L27" s="545">
        <f t="shared" si="2"/>
        <v>0</v>
      </c>
      <c r="M27" s="191">
        <f t="shared" si="8"/>
        <v>0</v>
      </c>
      <c r="N27" s="191">
        <f t="shared" si="9"/>
        <v>0</v>
      </c>
      <c r="O27" s="191">
        <f t="shared" si="10"/>
        <v>0</v>
      </c>
    </row>
    <row r="28" spans="1:15" s="58" customFormat="1" ht="24" customHeight="1" x14ac:dyDescent="0.25">
      <c r="A28" s="305" t="str">
        <f>'Kalk UHR MWS'!A28</f>
        <v>TH</v>
      </c>
      <c r="B28" s="305" t="str">
        <f>'Kalk UHR MWS'!B28</f>
        <v>KG</v>
      </c>
      <c r="C28" s="305" t="str">
        <f>IF('Kalk UHR MWS'!C28="","",'Kalk UHR MWS'!C28)</f>
        <v/>
      </c>
      <c r="D28" s="305" t="str">
        <f>'Kalk UHR MWS'!D28</f>
        <v xml:space="preserve">WC </v>
      </c>
      <c r="E28" s="231"/>
      <c r="F28" s="197">
        <v>0</v>
      </c>
      <c r="G28" s="197">
        <v>12</v>
      </c>
      <c r="H28" s="188">
        <f t="shared" si="6"/>
        <v>0</v>
      </c>
      <c r="I28" s="546"/>
      <c r="J28" s="189"/>
      <c r="K28" s="190">
        <f t="shared" si="7"/>
        <v>0</v>
      </c>
      <c r="L28" s="545">
        <f t="shared" si="2"/>
        <v>0</v>
      </c>
      <c r="M28" s="191">
        <f t="shared" si="8"/>
        <v>0</v>
      </c>
      <c r="N28" s="191">
        <f t="shared" si="9"/>
        <v>0</v>
      </c>
      <c r="O28" s="191">
        <f t="shared" si="10"/>
        <v>0</v>
      </c>
    </row>
    <row r="29" spans="1:15" s="58" customFormat="1" ht="24" customHeight="1" x14ac:dyDescent="0.25">
      <c r="A29" s="305" t="str">
        <f>'Kalk UHR MWS'!A29</f>
        <v>TH</v>
      </c>
      <c r="B29" s="305" t="str">
        <f>'Kalk UHR MWS'!B29</f>
        <v>KG</v>
      </c>
      <c r="C29" s="305" t="str">
        <f>IF('Kalk UHR MWS'!C29="","",'Kalk UHR MWS'!C29)</f>
        <v/>
      </c>
      <c r="D29" s="305" t="str">
        <f>'Kalk UHR MWS'!D29</f>
        <v>Geräte 2</v>
      </c>
      <c r="E29" s="231"/>
      <c r="F29" s="197">
        <v>0</v>
      </c>
      <c r="G29" s="197">
        <v>12</v>
      </c>
      <c r="H29" s="188">
        <f t="shared" si="6"/>
        <v>0</v>
      </c>
      <c r="I29" s="546"/>
      <c r="J29" s="189"/>
      <c r="K29" s="190">
        <f t="shared" si="7"/>
        <v>0</v>
      </c>
      <c r="L29" s="545">
        <f t="shared" si="2"/>
        <v>0</v>
      </c>
      <c r="M29" s="191">
        <f t="shared" si="8"/>
        <v>0</v>
      </c>
      <c r="N29" s="191">
        <f t="shared" si="9"/>
        <v>0</v>
      </c>
      <c r="O29" s="191">
        <f t="shared" si="10"/>
        <v>0</v>
      </c>
    </row>
    <row r="30" spans="1:15" s="58" customFormat="1" ht="29.4" customHeight="1" x14ac:dyDescent="0.25">
      <c r="A30" s="305" t="str">
        <f>'Kalk UHR MWS'!A30</f>
        <v>TH</v>
      </c>
      <c r="B30" s="305" t="str">
        <f>'Kalk UHR MWS'!B30</f>
        <v>KG</v>
      </c>
      <c r="C30" s="305" t="str">
        <f>IF('Kalk UHR MWS'!C30="","",'Kalk UHR MWS'!C30)</f>
        <v/>
      </c>
      <c r="D30" s="305" t="str">
        <f>'Kalk UHR MWS'!D30</f>
        <v>Geräte 3</v>
      </c>
      <c r="E30" s="231"/>
      <c r="F30" s="197">
        <v>0</v>
      </c>
      <c r="G30" s="197">
        <v>12</v>
      </c>
      <c r="H30" s="188">
        <f t="shared" si="6"/>
        <v>0</v>
      </c>
      <c r="I30" s="546"/>
      <c r="J30" s="189"/>
      <c r="K30" s="190">
        <f t="shared" si="7"/>
        <v>0</v>
      </c>
      <c r="L30" s="545">
        <f t="shared" si="2"/>
        <v>0</v>
      </c>
      <c r="M30" s="191">
        <f t="shared" si="8"/>
        <v>0</v>
      </c>
      <c r="N30" s="191">
        <f t="shared" si="9"/>
        <v>0</v>
      </c>
      <c r="O30" s="191">
        <f t="shared" si="10"/>
        <v>0</v>
      </c>
    </row>
    <row r="31" spans="1:15" s="58" customFormat="1" ht="29.4" customHeight="1" x14ac:dyDescent="0.25">
      <c r="A31" s="305" t="str">
        <f>'Kalk UHR MWS'!A31</f>
        <v>TH</v>
      </c>
      <c r="B31" s="305" t="str">
        <f>'Kalk UHR MWS'!B31</f>
        <v>KG</v>
      </c>
      <c r="C31" s="305" t="str">
        <f>IF('Kalk UHR MWS'!C31="","",'Kalk UHR MWS'!C31)</f>
        <v/>
      </c>
      <c r="D31" s="305" t="str">
        <f>'Kalk UHR MWS'!D31</f>
        <v>Treppenhaus zum EG</v>
      </c>
      <c r="E31" s="231"/>
      <c r="F31" s="197">
        <v>0</v>
      </c>
      <c r="G31" s="197">
        <v>12</v>
      </c>
      <c r="H31" s="188">
        <f t="shared" si="6"/>
        <v>0</v>
      </c>
      <c r="I31" s="546"/>
      <c r="J31" s="189"/>
      <c r="K31" s="190">
        <f t="shared" si="7"/>
        <v>0</v>
      </c>
      <c r="L31" s="545">
        <f t="shared" si="2"/>
        <v>0</v>
      </c>
      <c r="M31" s="191">
        <f t="shared" si="8"/>
        <v>0</v>
      </c>
      <c r="N31" s="191">
        <f t="shared" si="9"/>
        <v>0</v>
      </c>
      <c r="O31" s="191">
        <f t="shared" si="10"/>
        <v>0</v>
      </c>
    </row>
    <row r="32" spans="1:15" s="58" customFormat="1" ht="29.4" customHeight="1" x14ac:dyDescent="0.25">
      <c r="A32" s="305" t="str">
        <f>'Kalk UHR MWS'!A32</f>
        <v>TH</v>
      </c>
      <c r="B32" s="305" t="str">
        <f>'Kalk UHR MWS'!B32</f>
        <v>KG</v>
      </c>
      <c r="C32" s="305" t="str">
        <f>IF('Kalk UHR MWS'!C32="","",'Kalk UHR MWS'!C32)</f>
        <v/>
      </c>
      <c r="D32" s="305" t="str">
        <f>'Kalk UHR MWS'!D32</f>
        <v>Treppenhaus zum EG</v>
      </c>
      <c r="E32" s="231"/>
      <c r="F32" s="197">
        <v>0</v>
      </c>
      <c r="G32" s="197">
        <v>12</v>
      </c>
      <c r="H32" s="188">
        <f t="shared" si="6"/>
        <v>0</v>
      </c>
      <c r="I32" s="546"/>
      <c r="J32" s="189"/>
      <c r="K32" s="190">
        <f t="shared" si="7"/>
        <v>0</v>
      </c>
      <c r="L32" s="545">
        <f t="shared" si="2"/>
        <v>0</v>
      </c>
      <c r="M32" s="191">
        <f t="shared" si="8"/>
        <v>0</v>
      </c>
      <c r="N32" s="191">
        <f t="shared" si="9"/>
        <v>0</v>
      </c>
      <c r="O32" s="191">
        <f t="shared" si="10"/>
        <v>0</v>
      </c>
    </row>
    <row r="33" spans="1:15" s="58" customFormat="1" ht="29.4" customHeight="1" x14ac:dyDescent="0.25">
      <c r="A33" s="305" t="str">
        <f>'Kalk UHR MWS'!A33</f>
        <v>HG</v>
      </c>
      <c r="B33" s="305" t="str">
        <f>'Kalk UHR MWS'!B33</f>
        <v>KG</v>
      </c>
      <c r="C33" s="305" t="str">
        <f>IF('Kalk UHR MWS'!C33="","",'Kalk UHR MWS'!C33)</f>
        <v/>
      </c>
      <c r="D33" s="305" t="str">
        <f>'Kalk UHR MWS'!D33</f>
        <v xml:space="preserve">WC </v>
      </c>
      <c r="E33" s="231"/>
      <c r="F33" s="197">
        <v>0</v>
      </c>
      <c r="G33" s="197">
        <v>12</v>
      </c>
      <c r="H33" s="188">
        <f t="shared" si="6"/>
        <v>0</v>
      </c>
      <c r="I33" s="546"/>
      <c r="J33" s="189"/>
      <c r="K33" s="190">
        <f t="shared" si="7"/>
        <v>0</v>
      </c>
      <c r="L33" s="545">
        <f t="shared" si="2"/>
        <v>0</v>
      </c>
      <c r="M33" s="191">
        <f t="shared" si="8"/>
        <v>0</v>
      </c>
      <c r="N33" s="191">
        <f t="shared" si="9"/>
        <v>0</v>
      </c>
      <c r="O33" s="191">
        <f t="shared" si="10"/>
        <v>0</v>
      </c>
    </row>
    <row r="34" spans="1:15" s="58" customFormat="1" ht="29.4" customHeight="1" x14ac:dyDescent="0.25">
      <c r="A34" s="305" t="str">
        <f>'Kalk UHR MWS'!A34</f>
        <v>TH</v>
      </c>
      <c r="B34" s="305" t="str">
        <f>'Kalk UHR MWS'!B34</f>
        <v>KG</v>
      </c>
      <c r="C34" s="305" t="str">
        <f>IF('Kalk UHR MWS'!C34="","",'Kalk UHR MWS'!C34)</f>
        <v/>
      </c>
      <c r="D34" s="305" t="str">
        <f>'Kalk UHR MWS'!D34</f>
        <v>Regie</v>
      </c>
      <c r="E34" s="231">
        <v>0.6</v>
      </c>
      <c r="F34" s="197">
        <v>0</v>
      </c>
      <c r="G34" s="197">
        <v>12</v>
      </c>
      <c r="H34" s="188">
        <f t="shared" si="6"/>
        <v>7.1999999999999993</v>
      </c>
      <c r="I34" s="546"/>
      <c r="J34" s="189"/>
      <c r="K34" s="190">
        <f t="shared" si="7"/>
        <v>0</v>
      </c>
      <c r="L34" s="545">
        <f t="shared" si="2"/>
        <v>0</v>
      </c>
      <c r="M34" s="191">
        <f t="shared" si="8"/>
        <v>0</v>
      </c>
      <c r="N34" s="191">
        <f t="shared" si="9"/>
        <v>0</v>
      </c>
      <c r="O34" s="191">
        <f t="shared" si="10"/>
        <v>0</v>
      </c>
    </row>
    <row r="35" spans="1:15" s="58" customFormat="1" ht="29.4" customHeight="1" x14ac:dyDescent="0.25">
      <c r="A35" s="305" t="str">
        <f>'Kalk UHR MWS'!A35</f>
        <v>TH</v>
      </c>
      <c r="B35" s="305" t="str">
        <f>'Kalk UHR MWS'!B35</f>
        <v>KG</v>
      </c>
      <c r="C35" s="305" t="str">
        <f>IF('Kalk UHR MWS'!C35="","",'Kalk UHR MWS'!C35)</f>
        <v/>
      </c>
      <c r="D35" s="305" t="str">
        <f>'Kalk UHR MWS'!D35</f>
        <v>Lager mit Spüle</v>
      </c>
      <c r="E35" s="231"/>
      <c r="F35" s="197">
        <v>0</v>
      </c>
      <c r="G35" s="197">
        <v>12</v>
      </c>
      <c r="H35" s="188">
        <f t="shared" si="6"/>
        <v>0</v>
      </c>
      <c r="I35" s="546"/>
      <c r="J35" s="189"/>
      <c r="K35" s="190">
        <f t="shared" si="7"/>
        <v>0</v>
      </c>
      <c r="L35" s="545">
        <f t="shared" si="2"/>
        <v>0</v>
      </c>
      <c r="M35" s="191">
        <f t="shared" si="8"/>
        <v>0</v>
      </c>
      <c r="N35" s="191">
        <f t="shared" si="9"/>
        <v>0</v>
      </c>
      <c r="O35" s="191">
        <f t="shared" si="10"/>
        <v>0</v>
      </c>
    </row>
    <row r="36" spans="1:15" s="58" customFormat="1" ht="29.4" customHeight="1" x14ac:dyDescent="0.25">
      <c r="A36" s="305" t="str">
        <f>'Kalk UHR MWS'!A36</f>
        <v>HG</v>
      </c>
      <c r="B36" s="305" t="str">
        <f>'Kalk UHR MWS'!B36</f>
        <v>EG</v>
      </c>
      <c r="C36" s="305" t="str">
        <f>IF('Kalk UHR MWS'!C36="","",'Kalk UHR MWS'!C36)</f>
        <v/>
      </c>
      <c r="D36" s="305" t="str">
        <f>'Kalk UHR MWS'!D36</f>
        <v>Treppenhaus zum OG</v>
      </c>
      <c r="E36" s="231">
        <v>3.8</v>
      </c>
      <c r="F36" s="197">
        <v>0</v>
      </c>
      <c r="G36" s="197">
        <v>12</v>
      </c>
      <c r="H36" s="188">
        <f t="shared" si="6"/>
        <v>45.599999999999994</v>
      </c>
      <c r="I36" s="546"/>
      <c r="J36" s="189"/>
      <c r="K36" s="190">
        <f t="shared" si="7"/>
        <v>0</v>
      </c>
      <c r="L36" s="545">
        <f t="shared" si="2"/>
        <v>0</v>
      </c>
      <c r="M36" s="191">
        <f t="shared" si="8"/>
        <v>0</v>
      </c>
      <c r="N36" s="191">
        <f t="shared" si="9"/>
        <v>0</v>
      </c>
      <c r="O36" s="191">
        <f t="shared" si="10"/>
        <v>0</v>
      </c>
    </row>
    <row r="37" spans="1:15" s="58" customFormat="1" ht="29.4" customHeight="1" x14ac:dyDescent="0.25">
      <c r="A37" s="305" t="str">
        <f>'Kalk UHR MWS'!A37</f>
        <v>HG</v>
      </c>
      <c r="B37" s="305" t="str">
        <f>'Kalk UHR MWS'!B37</f>
        <v>EG</v>
      </c>
      <c r="C37" s="305" t="str">
        <f>IF('Kalk UHR MWS'!C37="","",'Kalk UHR MWS'!C37)</f>
        <v/>
      </c>
      <c r="D37" s="305" t="str">
        <f>'Kalk UHR MWS'!D37</f>
        <v>Flur 1</v>
      </c>
      <c r="E37" s="231">
        <v>6.5</v>
      </c>
      <c r="F37" s="197">
        <v>0</v>
      </c>
      <c r="G37" s="197">
        <v>12</v>
      </c>
      <c r="H37" s="188">
        <f t="shared" si="6"/>
        <v>78</v>
      </c>
      <c r="I37" s="546"/>
      <c r="J37" s="189"/>
      <c r="K37" s="190">
        <f t="shared" si="7"/>
        <v>0</v>
      </c>
      <c r="L37" s="545">
        <f t="shared" si="2"/>
        <v>0</v>
      </c>
      <c r="M37" s="191">
        <f t="shared" si="8"/>
        <v>0</v>
      </c>
      <c r="N37" s="191">
        <f t="shared" si="9"/>
        <v>0</v>
      </c>
      <c r="O37" s="191">
        <f t="shared" si="10"/>
        <v>0</v>
      </c>
    </row>
    <row r="38" spans="1:15" s="58" customFormat="1" ht="29.4" customHeight="1" x14ac:dyDescent="0.25">
      <c r="A38" s="305" t="str">
        <f>'Kalk UHR MWS'!A38</f>
        <v>HG</v>
      </c>
      <c r="B38" s="305" t="str">
        <f>'Kalk UHR MWS'!B38</f>
        <v>EG</v>
      </c>
      <c r="C38" s="305" t="str">
        <f>IF('Kalk UHR MWS'!C38="","",'Kalk UHR MWS'!C38)</f>
        <v/>
      </c>
      <c r="D38" s="305" t="str">
        <f>'Kalk UHR MWS'!D38</f>
        <v>Säureraum</v>
      </c>
      <c r="E38" s="231"/>
      <c r="F38" s="197">
        <v>0</v>
      </c>
      <c r="G38" s="197">
        <v>12</v>
      </c>
      <c r="H38" s="188">
        <f t="shared" si="6"/>
        <v>0</v>
      </c>
      <c r="I38" s="546"/>
      <c r="J38" s="189"/>
      <c r="K38" s="190">
        <f t="shared" si="7"/>
        <v>0</v>
      </c>
      <c r="L38" s="545">
        <f t="shared" si="2"/>
        <v>0</v>
      </c>
      <c r="M38" s="191">
        <f t="shared" si="8"/>
        <v>0</v>
      </c>
      <c r="N38" s="191">
        <f t="shared" si="9"/>
        <v>0</v>
      </c>
      <c r="O38" s="191">
        <f t="shared" si="10"/>
        <v>0</v>
      </c>
    </row>
    <row r="39" spans="1:15" s="58" customFormat="1" ht="29.4" customHeight="1" x14ac:dyDescent="0.25">
      <c r="A39" s="305" t="str">
        <f>'Kalk UHR MWS'!A39</f>
        <v>HG</v>
      </c>
      <c r="B39" s="305" t="str">
        <f>'Kalk UHR MWS'!B39</f>
        <v>EG</v>
      </c>
      <c r="C39" s="305" t="str">
        <f>IF('Kalk UHR MWS'!C39="","",'Kalk UHR MWS'!C39)</f>
        <v>EG 25</v>
      </c>
      <c r="D39" s="305" t="str">
        <f>'Kalk UHR MWS'!D39</f>
        <v>Berufseinstiegsbegleitung</v>
      </c>
      <c r="E39" s="231">
        <v>1</v>
      </c>
      <c r="F39" s="197">
        <v>0</v>
      </c>
      <c r="G39" s="197">
        <v>12</v>
      </c>
      <c r="H39" s="188">
        <f t="shared" si="6"/>
        <v>12</v>
      </c>
      <c r="I39" s="546"/>
      <c r="J39" s="189"/>
      <c r="K39" s="190">
        <f t="shared" si="7"/>
        <v>0</v>
      </c>
      <c r="L39" s="545">
        <f t="shared" si="2"/>
        <v>0</v>
      </c>
      <c r="M39" s="191">
        <f t="shared" si="8"/>
        <v>0</v>
      </c>
      <c r="N39" s="191">
        <f t="shared" si="9"/>
        <v>0</v>
      </c>
      <c r="O39" s="191">
        <f t="shared" si="10"/>
        <v>0</v>
      </c>
    </row>
    <row r="40" spans="1:15" s="58" customFormat="1" ht="29.4" customHeight="1" x14ac:dyDescent="0.25">
      <c r="A40" s="305" t="str">
        <f>'Kalk UHR MWS'!A40</f>
        <v>HG</v>
      </c>
      <c r="B40" s="305" t="str">
        <f>'Kalk UHR MWS'!B40</f>
        <v>EG</v>
      </c>
      <c r="C40" s="305" t="str">
        <f>IF('Kalk UHR MWS'!C40="","",'Kalk UHR MWS'!C40)</f>
        <v>EG 20</v>
      </c>
      <c r="D40" s="305" t="str">
        <f>'Kalk UHR MWS'!D40</f>
        <v>Handarbeit</v>
      </c>
      <c r="E40" s="231">
        <v>1</v>
      </c>
      <c r="F40" s="197">
        <v>0</v>
      </c>
      <c r="G40" s="197">
        <v>12</v>
      </c>
      <c r="H40" s="188">
        <f t="shared" si="6"/>
        <v>12</v>
      </c>
      <c r="I40" s="546"/>
      <c r="J40" s="189"/>
      <c r="K40" s="190">
        <f t="shared" si="7"/>
        <v>0</v>
      </c>
      <c r="L40" s="545">
        <f t="shared" si="2"/>
        <v>0</v>
      </c>
      <c r="M40" s="191">
        <f t="shared" si="8"/>
        <v>0</v>
      </c>
      <c r="N40" s="191">
        <f t="shared" si="9"/>
        <v>0</v>
      </c>
      <c r="O40" s="191">
        <f t="shared" si="10"/>
        <v>0</v>
      </c>
    </row>
    <row r="41" spans="1:15" s="58" customFormat="1" ht="29.4" customHeight="1" x14ac:dyDescent="0.25">
      <c r="A41" s="305" t="str">
        <f>'Kalk UHR MWS'!A41</f>
        <v>HG</v>
      </c>
      <c r="B41" s="305" t="str">
        <f>'Kalk UHR MWS'!B41</f>
        <v>EG</v>
      </c>
      <c r="C41" s="305" t="str">
        <f>IF('Kalk UHR MWS'!C41="","",'Kalk UHR MWS'!C41)</f>
        <v>EG 19</v>
      </c>
      <c r="D41" s="305" t="str">
        <f>'Kalk UHR MWS'!D41</f>
        <v>Handarbeit Nebenraum</v>
      </c>
      <c r="E41" s="231">
        <v>1</v>
      </c>
      <c r="F41" s="197">
        <v>0</v>
      </c>
      <c r="G41" s="197">
        <v>12</v>
      </c>
      <c r="H41" s="188">
        <f t="shared" si="6"/>
        <v>12</v>
      </c>
      <c r="I41" s="546"/>
      <c r="J41" s="189"/>
      <c r="K41" s="190">
        <f t="shared" si="7"/>
        <v>0</v>
      </c>
      <c r="L41" s="545">
        <f t="shared" si="2"/>
        <v>0</v>
      </c>
      <c r="M41" s="191">
        <f t="shared" si="8"/>
        <v>0</v>
      </c>
      <c r="N41" s="191">
        <f t="shared" si="9"/>
        <v>0</v>
      </c>
      <c r="O41" s="191">
        <f t="shared" si="10"/>
        <v>0</v>
      </c>
    </row>
    <row r="42" spans="1:15" s="58" customFormat="1" ht="29.4" customHeight="1" x14ac:dyDescent="0.25">
      <c r="A42" s="305" t="str">
        <f>'Kalk UHR MWS'!A42</f>
        <v>HG</v>
      </c>
      <c r="B42" s="305" t="str">
        <f>'Kalk UHR MWS'!B42</f>
        <v>EG</v>
      </c>
      <c r="C42" s="305" t="str">
        <f>IF('Kalk UHR MWS'!C42="","",'Kalk UHR MWS'!C42)</f>
        <v>EG 26</v>
      </c>
      <c r="D42" s="305" t="str">
        <f>'Kalk UHR MWS'!D42</f>
        <v>Chemie Lehrsaal</v>
      </c>
      <c r="E42" s="231">
        <v>1</v>
      </c>
      <c r="F42" s="197">
        <v>0</v>
      </c>
      <c r="G42" s="197">
        <v>12</v>
      </c>
      <c r="H42" s="188">
        <f t="shared" si="6"/>
        <v>12</v>
      </c>
      <c r="I42" s="546"/>
      <c r="J42" s="189"/>
      <c r="K42" s="190">
        <f t="shared" si="7"/>
        <v>0</v>
      </c>
      <c r="L42" s="545">
        <f t="shared" si="2"/>
        <v>0</v>
      </c>
      <c r="M42" s="191">
        <f t="shared" si="8"/>
        <v>0</v>
      </c>
      <c r="N42" s="191">
        <f t="shared" si="9"/>
        <v>0</v>
      </c>
      <c r="O42" s="191">
        <f t="shared" si="10"/>
        <v>0</v>
      </c>
    </row>
    <row r="43" spans="1:15" s="58" customFormat="1" ht="29.4" customHeight="1" x14ac:dyDescent="0.25">
      <c r="A43" s="305" t="str">
        <f>'Kalk UHR MWS'!A43</f>
        <v>HG</v>
      </c>
      <c r="B43" s="305" t="str">
        <f>'Kalk UHR MWS'!B43</f>
        <v>EG</v>
      </c>
      <c r="C43" s="305" t="str">
        <f>IF('Kalk UHR MWS'!C43="","",'Kalk UHR MWS'!C43)</f>
        <v>EG 27</v>
      </c>
      <c r="D43" s="305" t="str">
        <f>'Kalk UHR MWS'!D43</f>
        <v>Förderzimmer</v>
      </c>
      <c r="E43" s="231"/>
      <c r="F43" s="197">
        <v>0</v>
      </c>
      <c r="G43" s="197">
        <v>12</v>
      </c>
      <c r="H43" s="188">
        <f t="shared" si="6"/>
        <v>0</v>
      </c>
      <c r="I43" s="546"/>
      <c r="J43" s="189"/>
      <c r="K43" s="190">
        <f t="shared" si="7"/>
        <v>0</v>
      </c>
      <c r="L43" s="545">
        <f t="shared" si="2"/>
        <v>0</v>
      </c>
      <c r="M43" s="191">
        <f t="shared" si="8"/>
        <v>0</v>
      </c>
      <c r="N43" s="191">
        <f t="shared" si="9"/>
        <v>0</v>
      </c>
      <c r="O43" s="191">
        <f t="shared" si="10"/>
        <v>0</v>
      </c>
    </row>
    <row r="44" spans="1:15" s="58" customFormat="1" ht="29.4" customHeight="1" x14ac:dyDescent="0.25">
      <c r="A44" s="305" t="str">
        <f>'Kalk UHR MWS'!A44</f>
        <v>HG</v>
      </c>
      <c r="B44" s="305" t="str">
        <f>'Kalk UHR MWS'!B44</f>
        <v>EG</v>
      </c>
      <c r="C44" s="305" t="str">
        <f>IF('Kalk UHR MWS'!C44="","",'Kalk UHR MWS'!C44)</f>
        <v/>
      </c>
      <c r="D44" s="305" t="str">
        <f>'Kalk UHR MWS'!D44</f>
        <v>Aula</v>
      </c>
      <c r="E44" s="231"/>
      <c r="F44" s="197">
        <v>0</v>
      </c>
      <c r="G44" s="197">
        <v>12</v>
      </c>
      <c r="H44" s="188">
        <f t="shared" si="6"/>
        <v>0</v>
      </c>
      <c r="I44" s="546"/>
      <c r="J44" s="189"/>
      <c r="K44" s="190">
        <f t="shared" si="7"/>
        <v>0</v>
      </c>
      <c r="L44" s="545">
        <f t="shared" si="2"/>
        <v>0</v>
      </c>
      <c r="M44" s="191">
        <f t="shared" si="8"/>
        <v>0</v>
      </c>
      <c r="N44" s="191">
        <f t="shared" si="9"/>
        <v>0</v>
      </c>
      <c r="O44" s="191">
        <f t="shared" si="10"/>
        <v>0</v>
      </c>
    </row>
    <row r="45" spans="1:15" s="58" customFormat="1" ht="29.4" customHeight="1" x14ac:dyDescent="0.25">
      <c r="A45" s="305" t="str">
        <f>'Kalk UHR MWS'!A45</f>
        <v>HG</v>
      </c>
      <c r="B45" s="305" t="str">
        <f>'Kalk UHR MWS'!B45</f>
        <v>EG</v>
      </c>
      <c r="C45" s="305" t="str">
        <f>IF('Kalk UHR MWS'!C45="","",'Kalk UHR MWS'!C45)</f>
        <v/>
      </c>
      <c r="D45" s="305" t="str">
        <f>'Kalk UHR MWS'!D45</f>
        <v>Windfang</v>
      </c>
      <c r="E45" s="231">
        <v>27.9</v>
      </c>
      <c r="F45" s="197">
        <v>0</v>
      </c>
      <c r="G45" s="197">
        <v>12</v>
      </c>
      <c r="H45" s="188">
        <f t="shared" si="6"/>
        <v>334.79999999999995</v>
      </c>
      <c r="I45" s="546"/>
      <c r="J45" s="189"/>
      <c r="K45" s="190">
        <f t="shared" si="7"/>
        <v>0</v>
      </c>
      <c r="L45" s="545">
        <f t="shared" si="2"/>
        <v>0</v>
      </c>
      <c r="M45" s="191">
        <f t="shared" si="8"/>
        <v>0</v>
      </c>
      <c r="N45" s="191">
        <f t="shared" si="9"/>
        <v>0</v>
      </c>
      <c r="O45" s="191">
        <f t="shared" si="10"/>
        <v>0</v>
      </c>
    </row>
    <row r="46" spans="1:15" s="58" customFormat="1" ht="29.4" customHeight="1" x14ac:dyDescent="0.25">
      <c r="A46" s="305" t="str">
        <f>'Kalk UHR MWS'!A46</f>
        <v>HG</v>
      </c>
      <c r="B46" s="305" t="str">
        <f>'Kalk UHR MWS'!B46</f>
        <v>EG</v>
      </c>
      <c r="C46" s="305" t="str">
        <f>IF('Kalk UHR MWS'!C46="","",'Kalk UHR MWS'!C46)</f>
        <v>EG 18</v>
      </c>
      <c r="D46" s="305" t="str">
        <f>'Kalk UHR MWS'!D46</f>
        <v>Hausmeister Pforte H-Eingang</v>
      </c>
      <c r="E46" s="231">
        <v>12.6</v>
      </c>
      <c r="F46" s="197">
        <v>0</v>
      </c>
      <c r="G46" s="197">
        <v>12</v>
      </c>
      <c r="H46" s="188">
        <f t="shared" si="6"/>
        <v>151.19999999999999</v>
      </c>
      <c r="I46" s="546"/>
      <c r="J46" s="189"/>
      <c r="K46" s="190">
        <f t="shared" si="7"/>
        <v>0</v>
      </c>
      <c r="L46" s="545">
        <f t="shared" si="2"/>
        <v>0</v>
      </c>
      <c r="M46" s="191">
        <f t="shared" si="8"/>
        <v>0</v>
      </c>
      <c r="N46" s="191">
        <f t="shared" si="9"/>
        <v>0</v>
      </c>
      <c r="O46" s="191">
        <f t="shared" si="10"/>
        <v>0</v>
      </c>
    </row>
    <row r="47" spans="1:15" s="58" customFormat="1" ht="29.4" customHeight="1" x14ac:dyDescent="0.25">
      <c r="A47" s="305" t="str">
        <f>'Kalk UHR MWS'!A47</f>
        <v>HG</v>
      </c>
      <c r="B47" s="305" t="str">
        <f>'Kalk UHR MWS'!B47</f>
        <v>EG</v>
      </c>
      <c r="C47" s="305" t="str">
        <f>IF('Kalk UHR MWS'!C47="","",'Kalk UHR MWS'!C47)</f>
        <v/>
      </c>
      <c r="D47" s="305" t="str">
        <f>'Kalk UHR MWS'!D47</f>
        <v>Flur 2</v>
      </c>
      <c r="E47" s="231">
        <v>13</v>
      </c>
      <c r="F47" s="197">
        <v>0</v>
      </c>
      <c r="G47" s="197">
        <v>12</v>
      </c>
      <c r="H47" s="188">
        <f t="shared" si="6"/>
        <v>156</v>
      </c>
      <c r="I47" s="546"/>
      <c r="J47" s="189"/>
      <c r="K47" s="190">
        <f t="shared" si="7"/>
        <v>0</v>
      </c>
      <c r="L47" s="545">
        <f t="shared" si="2"/>
        <v>0</v>
      </c>
      <c r="M47" s="191">
        <f t="shared" si="8"/>
        <v>0</v>
      </c>
      <c r="N47" s="191">
        <f t="shared" si="9"/>
        <v>0</v>
      </c>
      <c r="O47" s="191">
        <f t="shared" si="10"/>
        <v>0</v>
      </c>
    </row>
    <row r="48" spans="1:15" s="58" customFormat="1" ht="29.4" customHeight="1" x14ac:dyDescent="0.25">
      <c r="A48" s="305" t="str">
        <f>'Kalk UHR MWS'!A48</f>
        <v>HG</v>
      </c>
      <c r="B48" s="305" t="str">
        <f>'Kalk UHR MWS'!B48</f>
        <v>EG</v>
      </c>
      <c r="C48" s="305" t="str">
        <f>IF('Kalk UHR MWS'!C48="","",'Kalk UHR MWS'!C48)</f>
        <v>EG 17</v>
      </c>
      <c r="D48" s="305" t="str">
        <f>'Kalk UHR MWS'!D48</f>
        <v>Zeichensaal</v>
      </c>
      <c r="E48" s="231">
        <v>1</v>
      </c>
      <c r="F48" s="197">
        <v>0</v>
      </c>
      <c r="G48" s="197">
        <v>12</v>
      </c>
      <c r="H48" s="188">
        <f t="shared" si="6"/>
        <v>12</v>
      </c>
      <c r="I48" s="546"/>
      <c r="J48" s="189"/>
      <c r="K48" s="190">
        <f t="shared" si="7"/>
        <v>0</v>
      </c>
      <c r="L48" s="545">
        <f t="shared" si="2"/>
        <v>0</v>
      </c>
      <c r="M48" s="191">
        <f t="shared" si="8"/>
        <v>0</v>
      </c>
      <c r="N48" s="191">
        <f t="shared" si="9"/>
        <v>0</v>
      </c>
      <c r="O48" s="191">
        <f t="shared" si="10"/>
        <v>0</v>
      </c>
    </row>
    <row r="49" spans="1:15" s="58" customFormat="1" ht="29.4" customHeight="1" x14ac:dyDescent="0.25">
      <c r="A49" s="305" t="str">
        <f>'Kalk UHR MWS'!A49</f>
        <v>HG</v>
      </c>
      <c r="B49" s="305" t="str">
        <f>'Kalk UHR MWS'!B49</f>
        <v>EG</v>
      </c>
      <c r="C49" s="305" t="str">
        <f>IF('Kalk UHR MWS'!C49="","",'Kalk UHR MWS'!C49)</f>
        <v>EG 16</v>
      </c>
      <c r="D49" s="305" t="str">
        <f>'Kalk UHR MWS'!D49</f>
        <v>Zeichensaal Nebenraum</v>
      </c>
      <c r="E49" s="231">
        <v>1</v>
      </c>
      <c r="F49" s="197">
        <v>0</v>
      </c>
      <c r="G49" s="197">
        <v>12</v>
      </c>
      <c r="H49" s="188">
        <f t="shared" si="6"/>
        <v>12</v>
      </c>
      <c r="I49" s="546"/>
      <c r="J49" s="189"/>
      <c r="K49" s="190">
        <f t="shared" si="7"/>
        <v>0</v>
      </c>
      <c r="L49" s="545">
        <f t="shared" si="2"/>
        <v>0</v>
      </c>
      <c r="M49" s="191">
        <f t="shared" si="8"/>
        <v>0</v>
      </c>
      <c r="N49" s="191">
        <f t="shared" si="9"/>
        <v>0</v>
      </c>
      <c r="O49" s="191">
        <f t="shared" si="10"/>
        <v>0</v>
      </c>
    </row>
    <row r="50" spans="1:15" s="58" customFormat="1" ht="29.4" customHeight="1" x14ac:dyDescent="0.25">
      <c r="A50" s="305" t="str">
        <f>'Kalk UHR MWS'!A50</f>
        <v>HG</v>
      </c>
      <c r="B50" s="305" t="str">
        <f>'Kalk UHR MWS'!B50</f>
        <v>EG</v>
      </c>
      <c r="C50" s="305" t="str">
        <f>IF('Kalk UHR MWS'!C50="","",'Kalk UHR MWS'!C50)</f>
        <v>EG 29</v>
      </c>
      <c r="D50" s="305" t="str">
        <f>'Kalk UHR MWS'!D50</f>
        <v>Mehrzweckraum Bandklasse</v>
      </c>
      <c r="E50" s="231"/>
      <c r="F50" s="197">
        <v>0</v>
      </c>
      <c r="G50" s="197">
        <v>12</v>
      </c>
      <c r="H50" s="188">
        <f t="shared" si="6"/>
        <v>0</v>
      </c>
      <c r="I50" s="546"/>
      <c r="J50" s="189"/>
      <c r="K50" s="190">
        <f t="shared" si="7"/>
        <v>0</v>
      </c>
      <c r="L50" s="545">
        <f t="shared" si="2"/>
        <v>0</v>
      </c>
      <c r="M50" s="191">
        <f t="shared" si="8"/>
        <v>0</v>
      </c>
      <c r="N50" s="191">
        <f t="shared" si="9"/>
        <v>0</v>
      </c>
      <c r="O50" s="191">
        <f t="shared" si="10"/>
        <v>0</v>
      </c>
    </row>
    <row r="51" spans="1:15" s="58" customFormat="1" ht="29.4" customHeight="1" x14ac:dyDescent="0.25">
      <c r="A51" s="305" t="str">
        <f>'Kalk UHR MWS'!A51</f>
        <v>HG</v>
      </c>
      <c r="B51" s="305" t="str">
        <f>'Kalk UHR MWS'!B51</f>
        <v>EG</v>
      </c>
      <c r="C51" s="305" t="str">
        <f>IF('Kalk UHR MWS'!C51="","",'Kalk UHR MWS'!C51)</f>
        <v>EG 30</v>
      </c>
      <c r="D51" s="305" t="str">
        <f>'Kalk UHR MWS'!D51</f>
        <v>Musikraum</v>
      </c>
      <c r="E51" s="231"/>
      <c r="F51" s="197">
        <v>0</v>
      </c>
      <c r="G51" s="197">
        <v>12</v>
      </c>
      <c r="H51" s="188">
        <f t="shared" si="6"/>
        <v>0</v>
      </c>
      <c r="I51" s="546"/>
      <c r="J51" s="189"/>
      <c r="K51" s="190">
        <f t="shared" si="7"/>
        <v>0</v>
      </c>
      <c r="L51" s="545">
        <f t="shared" si="2"/>
        <v>0</v>
      </c>
      <c r="M51" s="191">
        <f t="shared" si="8"/>
        <v>0</v>
      </c>
      <c r="N51" s="191">
        <f t="shared" si="9"/>
        <v>0</v>
      </c>
      <c r="O51" s="191">
        <f t="shared" si="10"/>
        <v>0</v>
      </c>
    </row>
    <row r="52" spans="1:15" s="58" customFormat="1" ht="29.4" customHeight="1" x14ac:dyDescent="0.25">
      <c r="A52" s="305" t="str">
        <f>'Kalk UHR MWS'!A52</f>
        <v>HG</v>
      </c>
      <c r="B52" s="305" t="str">
        <f>'Kalk UHR MWS'!B52</f>
        <v>EG</v>
      </c>
      <c r="C52" s="305" t="str">
        <f>IF('Kalk UHR MWS'!C52="","",'Kalk UHR MWS'!C52)</f>
        <v/>
      </c>
      <c r="D52" s="305" t="str">
        <f>'Kalk UHR MWS'!D52</f>
        <v>Treppenhaus zum OG</v>
      </c>
      <c r="E52" s="231">
        <v>10</v>
      </c>
      <c r="F52" s="197">
        <v>0</v>
      </c>
      <c r="G52" s="197">
        <v>12</v>
      </c>
      <c r="H52" s="188">
        <f t="shared" si="6"/>
        <v>120</v>
      </c>
      <c r="I52" s="546"/>
      <c r="J52" s="189"/>
      <c r="K52" s="190">
        <f t="shared" si="7"/>
        <v>0</v>
      </c>
      <c r="L52" s="545">
        <f t="shared" si="2"/>
        <v>0</v>
      </c>
      <c r="M52" s="191">
        <f t="shared" si="8"/>
        <v>0</v>
      </c>
      <c r="N52" s="191">
        <f t="shared" si="9"/>
        <v>0</v>
      </c>
      <c r="O52" s="191">
        <f t="shared" si="10"/>
        <v>0</v>
      </c>
    </row>
    <row r="53" spans="1:15" s="58" customFormat="1" ht="29.4" customHeight="1" x14ac:dyDescent="0.25">
      <c r="A53" s="305" t="str">
        <f>'Kalk UHR MWS'!A53</f>
        <v>HG</v>
      </c>
      <c r="B53" s="305" t="str">
        <f>'Kalk UHR MWS'!B53</f>
        <v>EG</v>
      </c>
      <c r="C53" s="305" t="str">
        <f>IF('Kalk UHR MWS'!C53="","",'Kalk UHR MWS'!C53)</f>
        <v>EG 07</v>
      </c>
      <c r="D53" s="305" t="str">
        <f>'Kalk UHR MWS'!D53</f>
        <v>WC Beh</v>
      </c>
      <c r="E53" s="231"/>
      <c r="F53" s="197">
        <v>0</v>
      </c>
      <c r="G53" s="197">
        <v>12</v>
      </c>
      <c r="H53" s="188">
        <f t="shared" si="6"/>
        <v>0</v>
      </c>
      <c r="I53" s="546"/>
      <c r="J53" s="189"/>
      <c r="K53" s="190">
        <f t="shared" si="7"/>
        <v>0</v>
      </c>
      <c r="L53" s="545">
        <f t="shared" si="2"/>
        <v>0</v>
      </c>
      <c r="M53" s="191">
        <f t="shared" si="8"/>
        <v>0</v>
      </c>
      <c r="N53" s="191">
        <f t="shared" si="9"/>
        <v>0</v>
      </c>
      <c r="O53" s="191">
        <f t="shared" si="10"/>
        <v>0</v>
      </c>
    </row>
    <row r="54" spans="1:15" s="58" customFormat="1" ht="29.4" customHeight="1" x14ac:dyDescent="0.25">
      <c r="A54" s="305" t="str">
        <f>'Kalk UHR MWS'!A54</f>
        <v>HG</v>
      </c>
      <c r="B54" s="305" t="str">
        <f>'Kalk UHR MWS'!B54</f>
        <v>EG</v>
      </c>
      <c r="C54" s="305" t="str">
        <f>IF('Kalk UHR MWS'!C54="","",'Kalk UHR MWS'!C54)</f>
        <v>EG 08</v>
      </c>
      <c r="D54" s="305" t="str">
        <f>'Kalk UHR MWS'!D54</f>
        <v>WC Lehrer</v>
      </c>
      <c r="E54" s="231"/>
      <c r="F54" s="197">
        <v>0</v>
      </c>
      <c r="G54" s="197">
        <v>12</v>
      </c>
      <c r="H54" s="188">
        <f t="shared" si="6"/>
        <v>0</v>
      </c>
      <c r="I54" s="546"/>
      <c r="J54" s="189"/>
      <c r="K54" s="190">
        <f t="shared" si="7"/>
        <v>0</v>
      </c>
      <c r="L54" s="545">
        <f t="shared" si="2"/>
        <v>0</v>
      </c>
      <c r="M54" s="191">
        <f t="shared" si="8"/>
        <v>0</v>
      </c>
      <c r="N54" s="191">
        <f t="shared" si="9"/>
        <v>0</v>
      </c>
      <c r="O54" s="191">
        <f t="shared" si="10"/>
        <v>0</v>
      </c>
    </row>
    <row r="55" spans="1:15" s="58" customFormat="1" ht="29.4" customHeight="1" x14ac:dyDescent="0.25">
      <c r="A55" s="305" t="str">
        <f>'Kalk UHR MWS'!A55</f>
        <v>HG</v>
      </c>
      <c r="B55" s="305" t="str">
        <f>'Kalk UHR MWS'!B55</f>
        <v>EG</v>
      </c>
      <c r="C55" s="305" t="str">
        <f>IF('Kalk UHR MWS'!C55="","",'Kalk UHR MWS'!C55)</f>
        <v>EG 06</v>
      </c>
      <c r="D55" s="305" t="str">
        <f>'Kalk UHR MWS'!D55</f>
        <v>WC Jungen</v>
      </c>
      <c r="E55" s="231"/>
      <c r="F55" s="197">
        <v>0</v>
      </c>
      <c r="G55" s="197">
        <v>12</v>
      </c>
      <c r="H55" s="188">
        <f t="shared" si="6"/>
        <v>0</v>
      </c>
      <c r="I55" s="546"/>
      <c r="J55" s="189"/>
      <c r="K55" s="190">
        <f t="shared" si="7"/>
        <v>0</v>
      </c>
      <c r="L55" s="545">
        <f t="shared" si="2"/>
        <v>0</v>
      </c>
      <c r="M55" s="191">
        <f t="shared" si="8"/>
        <v>0</v>
      </c>
      <c r="N55" s="191">
        <f t="shared" si="9"/>
        <v>0</v>
      </c>
      <c r="O55" s="191">
        <f t="shared" si="10"/>
        <v>0</v>
      </c>
    </row>
    <row r="56" spans="1:15" s="58" customFormat="1" ht="29.4" customHeight="1" x14ac:dyDescent="0.25">
      <c r="A56" s="305" t="str">
        <f>'Kalk UHR MWS'!A56</f>
        <v>HG</v>
      </c>
      <c r="B56" s="305" t="str">
        <f>'Kalk UHR MWS'!B56</f>
        <v>EG</v>
      </c>
      <c r="C56" s="305" t="str">
        <f>IF('Kalk UHR MWS'!C56="","",'Kalk UHR MWS'!C56)</f>
        <v>EG 05</v>
      </c>
      <c r="D56" s="305" t="str">
        <f>'Kalk UHR MWS'!D56</f>
        <v>WC Mädchen</v>
      </c>
      <c r="E56" s="231"/>
      <c r="F56" s="197">
        <v>0</v>
      </c>
      <c r="G56" s="197">
        <v>12</v>
      </c>
      <c r="H56" s="188">
        <f t="shared" si="6"/>
        <v>0</v>
      </c>
      <c r="I56" s="546"/>
      <c r="J56" s="189"/>
      <c r="K56" s="190">
        <f t="shared" si="7"/>
        <v>0</v>
      </c>
      <c r="L56" s="545">
        <f t="shared" si="2"/>
        <v>0</v>
      </c>
      <c r="M56" s="191">
        <f t="shared" si="8"/>
        <v>0</v>
      </c>
      <c r="N56" s="191">
        <f t="shared" si="9"/>
        <v>0</v>
      </c>
      <c r="O56" s="191">
        <f t="shared" si="10"/>
        <v>0</v>
      </c>
    </row>
    <row r="57" spans="1:15" s="58" customFormat="1" ht="29.4" customHeight="1" x14ac:dyDescent="0.25">
      <c r="A57" s="305" t="str">
        <f>'Kalk UHR MWS'!A57</f>
        <v>HG</v>
      </c>
      <c r="B57" s="305" t="str">
        <f>'Kalk UHR MWS'!B57</f>
        <v>EG</v>
      </c>
      <c r="C57" s="305" t="str">
        <f>IF('Kalk UHR MWS'!C57="","",'Kalk UHR MWS'!C57)</f>
        <v>EG 14</v>
      </c>
      <c r="D57" s="305" t="str">
        <f>'Kalk UHR MWS'!D57</f>
        <v>Werkraum</v>
      </c>
      <c r="E57" s="231">
        <v>1</v>
      </c>
      <c r="F57" s="197">
        <v>0</v>
      </c>
      <c r="G57" s="197">
        <v>12</v>
      </c>
      <c r="H57" s="188">
        <f t="shared" si="6"/>
        <v>12</v>
      </c>
      <c r="I57" s="546"/>
      <c r="J57" s="189"/>
      <c r="K57" s="190">
        <f t="shared" si="7"/>
        <v>0</v>
      </c>
      <c r="L57" s="545">
        <f t="shared" si="2"/>
        <v>0</v>
      </c>
      <c r="M57" s="191">
        <f t="shared" si="8"/>
        <v>0</v>
      </c>
      <c r="N57" s="191">
        <f t="shared" si="9"/>
        <v>0</v>
      </c>
      <c r="O57" s="191">
        <f t="shared" si="10"/>
        <v>0</v>
      </c>
    </row>
    <row r="58" spans="1:15" s="58" customFormat="1" ht="29.4" customHeight="1" x14ac:dyDescent="0.25">
      <c r="A58" s="305" t="str">
        <f>'Kalk UHR MWS'!A58</f>
        <v>HG</v>
      </c>
      <c r="B58" s="305" t="str">
        <f>'Kalk UHR MWS'!B58</f>
        <v>EG</v>
      </c>
      <c r="C58" s="305" t="str">
        <f>IF('Kalk UHR MWS'!C58="","",'Kalk UHR MWS'!C58)</f>
        <v>EG 15</v>
      </c>
      <c r="D58" s="305" t="str">
        <f>'Kalk UHR MWS'!D58</f>
        <v>Werkraum Nebenraum</v>
      </c>
      <c r="E58" s="231">
        <v>1</v>
      </c>
      <c r="F58" s="197">
        <v>0</v>
      </c>
      <c r="G58" s="197">
        <v>12</v>
      </c>
      <c r="H58" s="188">
        <f t="shared" si="6"/>
        <v>12</v>
      </c>
      <c r="I58" s="546"/>
      <c r="J58" s="189"/>
      <c r="K58" s="190">
        <f t="shared" si="7"/>
        <v>0</v>
      </c>
      <c r="L58" s="545">
        <f t="shared" si="2"/>
        <v>0</v>
      </c>
      <c r="M58" s="191">
        <f t="shared" si="8"/>
        <v>0</v>
      </c>
      <c r="N58" s="191">
        <f t="shared" si="9"/>
        <v>0</v>
      </c>
      <c r="O58" s="191">
        <f t="shared" si="10"/>
        <v>0</v>
      </c>
    </row>
    <row r="59" spans="1:15" s="58" customFormat="1" ht="29.4" customHeight="1" x14ac:dyDescent="0.25">
      <c r="A59" s="305" t="str">
        <f>'Kalk UHR MWS'!A59</f>
        <v>HG</v>
      </c>
      <c r="B59" s="305" t="str">
        <f>'Kalk UHR MWS'!B59</f>
        <v>EG</v>
      </c>
      <c r="C59" s="305" t="str">
        <f>IF('Kalk UHR MWS'!C59="","",'Kalk UHR MWS'!C59)</f>
        <v/>
      </c>
      <c r="D59" s="305" t="str">
        <f>'Kalk UHR MWS'!D59</f>
        <v>Flur 3</v>
      </c>
      <c r="E59" s="231">
        <v>6.5</v>
      </c>
      <c r="F59" s="197">
        <v>0</v>
      </c>
      <c r="G59" s="197">
        <v>12</v>
      </c>
      <c r="H59" s="188">
        <f t="shared" si="6"/>
        <v>78</v>
      </c>
      <c r="I59" s="546"/>
      <c r="J59" s="189"/>
      <c r="K59" s="190">
        <f t="shared" si="7"/>
        <v>0</v>
      </c>
      <c r="L59" s="545">
        <f t="shared" si="2"/>
        <v>0</v>
      </c>
      <c r="M59" s="191">
        <f t="shared" si="8"/>
        <v>0</v>
      </c>
      <c r="N59" s="191">
        <f t="shared" si="9"/>
        <v>0</v>
      </c>
      <c r="O59" s="191">
        <f t="shared" si="10"/>
        <v>0</v>
      </c>
    </row>
    <row r="60" spans="1:15" s="58" customFormat="1" ht="29.4" customHeight="1" x14ac:dyDescent="0.25">
      <c r="A60" s="305" t="str">
        <f>'Kalk UHR MWS'!A60</f>
        <v>HG</v>
      </c>
      <c r="B60" s="305" t="str">
        <f>'Kalk UHR MWS'!B60</f>
        <v>EG</v>
      </c>
      <c r="C60" s="305" t="str">
        <f>IF('Kalk UHR MWS'!C60="","",'Kalk UHR MWS'!C60)</f>
        <v>EG 01</v>
      </c>
      <c r="D60" s="305" t="str">
        <f>'Kalk UHR MWS'!D60</f>
        <v>Umkleide 1</v>
      </c>
      <c r="E60" s="231"/>
      <c r="F60" s="197">
        <v>0</v>
      </c>
      <c r="G60" s="197">
        <v>12</v>
      </c>
      <c r="H60" s="188">
        <f t="shared" si="6"/>
        <v>0</v>
      </c>
      <c r="I60" s="546"/>
      <c r="J60" s="189"/>
      <c r="K60" s="190">
        <f t="shared" si="7"/>
        <v>0</v>
      </c>
      <c r="L60" s="545">
        <f t="shared" si="2"/>
        <v>0</v>
      </c>
      <c r="M60" s="191">
        <f t="shared" si="8"/>
        <v>0</v>
      </c>
      <c r="N60" s="191">
        <f t="shared" si="9"/>
        <v>0</v>
      </c>
      <c r="O60" s="191">
        <f t="shared" si="10"/>
        <v>0</v>
      </c>
    </row>
    <row r="61" spans="1:15" s="58" customFormat="1" ht="29.4" customHeight="1" x14ac:dyDescent="0.25">
      <c r="A61" s="305" t="str">
        <f>'Kalk UHR MWS'!A61</f>
        <v>HG</v>
      </c>
      <c r="B61" s="305" t="str">
        <f>'Kalk UHR MWS'!B61</f>
        <v>EG</v>
      </c>
      <c r="C61" s="305" t="str">
        <f>IF('Kalk UHR MWS'!C61="","",'Kalk UHR MWS'!C61)</f>
        <v>EG 01</v>
      </c>
      <c r="D61" s="305" t="str">
        <f>'Kalk UHR MWS'!D61</f>
        <v>Lehrer-Umkleide 1</v>
      </c>
      <c r="E61" s="231"/>
      <c r="F61" s="197">
        <v>0</v>
      </c>
      <c r="G61" s="197">
        <v>12</v>
      </c>
      <c r="H61" s="188">
        <f t="shared" si="6"/>
        <v>0</v>
      </c>
      <c r="I61" s="546"/>
      <c r="J61" s="189"/>
      <c r="K61" s="190">
        <f t="shared" si="7"/>
        <v>0</v>
      </c>
      <c r="L61" s="545">
        <f t="shared" si="2"/>
        <v>0</v>
      </c>
      <c r="M61" s="191">
        <f t="shared" si="8"/>
        <v>0</v>
      </c>
      <c r="N61" s="191">
        <f t="shared" si="9"/>
        <v>0</v>
      </c>
      <c r="O61" s="191">
        <f t="shared" si="10"/>
        <v>0</v>
      </c>
    </row>
    <row r="62" spans="1:15" s="58" customFormat="1" ht="29.4" customHeight="1" x14ac:dyDescent="0.25">
      <c r="A62" s="305" t="str">
        <f>'Kalk UHR MWS'!A62</f>
        <v>HG</v>
      </c>
      <c r="B62" s="305" t="str">
        <f>'Kalk UHR MWS'!B62</f>
        <v>EG</v>
      </c>
      <c r="C62" s="305" t="str">
        <f>IF('Kalk UHR MWS'!C62="","",'Kalk UHR MWS'!C62)</f>
        <v>EG 01</v>
      </c>
      <c r="D62" s="305" t="str">
        <f>'Kalk UHR MWS'!D62</f>
        <v>Waschen Duschen 1</v>
      </c>
      <c r="E62" s="231"/>
      <c r="F62" s="197">
        <v>0</v>
      </c>
      <c r="G62" s="197">
        <v>12</v>
      </c>
      <c r="H62" s="188">
        <f t="shared" si="6"/>
        <v>0</v>
      </c>
      <c r="I62" s="546"/>
      <c r="J62" s="189"/>
      <c r="K62" s="190">
        <f t="shared" si="7"/>
        <v>0</v>
      </c>
      <c r="L62" s="545">
        <f t="shared" si="2"/>
        <v>0</v>
      </c>
      <c r="M62" s="191">
        <f t="shared" si="8"/>
        <v>0</v>
      </c>
      <c r="N62" s="191">
        <f t="shared" si="9"/>
        <v>0</v>
      </c>
      <c r="O62" s="191">
        <f t="shared" si="10"/>
        <v>0</v>
      </c>
    </row>
    <row r="63" spans="1:15" s="58" customFormat="1" ht="29.4" customHeight="1" x14ac:dyDescent="0.25">
      <c r="A63" s="305" t="str">
        <f>'Kalk UHR MWS'!A63</f>
        <v>HG</v>
      </c>
      <c r="B63" s="305" t="str">
        <f>'Kalk UHR MWS'!B63</f>
        <v>EG</v>
      </c>
      <c r="C63" s="305" t="str">
        <f>IF('Kalk UHR MWS'!C63="","",'Kalk UHR MWS'!C63)</f>
        <v>EG 01</v>
      </c>
      <c r="D63" s="305" t="str">
        <f>'Kalk UHR MWS'!D63</f>
        <v>WC 1</v>
      </c>
      <c r="E63" s="231"/>
      <c r="F63" s="197">
        <v>0</v>
      </c>
      <c r="G63" s="197">
        <v>12</v>
      </c>
      <c r="H63" s="188">
        <f t="shared" si="6"/>
        <v>0</v>
      </c>
      <c r="I63" s="546"/>
      <c r="J63" s="189"/>
      <c r="K63" s="190">
        <f t="shared" si="7"/>
        <v>0</v>
      </c>
      <c r="L63" s="545">
        <f t="shared" si="2"/>
        <v>0</v>
      </c>
      <c r="M63" s="191">
        <f t="shared" si="8"/>
        <v>0</v>
      </c>
      <c r="N63" s="191">
        <f t="shared" si="9"/>
        <v>0</v>
      </c>
      <c r="O63" s="191">
        <f t="shared" si="10"/>
        <v>0</v>
      </c>
    </row>
    <row r="64" spans="1:15" s="58" customFormat="1" ht="29.4" customHeight="1" x14ac:dyDescent="0.25">
      <c r="A64" s="305" t="str">
        <f>'Kalk UHR MWS'!A64</f>
        <v>HG</v>
      </c>
      <c r="B64" s="305" t="str">
        <f>'Kalk UHR MWS'!B64</f>
        <v>EG</v>
      </c>
      <c r="C64" s="305" t="str">
        <f>IF('Kalk UHR MWS'!C64="","",'Kalk UHR MWS'!C64)</f>
        <v/>
      </c>
      <c r="D64" s="305" t="str">
        <f>'Kalk UHR MWS'!D64</f>
        <v>Treppenhaus zur Halle</v>
      </c>
      <c r="E64" s="231">
        <v>5.4</v>
      </c>
      <c r="F64" s="197">
        <v>0</v>
      </c>
      <c r="G64" s="197">
        <v>12</v>
      </c>
      <c r="H64" s="188">
        <f t="shared" si="6"/>
        <v>64.800000000000011</v>
      </c>
      <c r="I64" s="546"/>
      <c r="J64" s="189"/>
      <c r="K64" s="190">
        <f t="shared" si="7"/>
        <v>0</v>
      </c>
      <c r="L64" s="545">
        <f t="shared" si="2"/>
        <v>0</v>
      </c>
      <c r="M64" s="191">
        <f t="shared" si="8"/>
        <v>0</v>
      </c>
      <c r="N64" s="191">
        <f t="shared" si="9"/>
        <v>0</v>
      </c>
      <c r="O64" s="191">
        <f t="shared" si="10"/>
        <v>0</v>
      </c>
    </row>
    <row r="65" spans="1:15" s="58" customFormat="1" ht="29.4" customHeight="1" x14ac:dyDescent="0.25">
      <c r="A65" s="305" t="str">
        <f>'Kalk UHR MWS'!A65</f>
        <v>HG</v>
      </c>
      <c r="B65" s="305" t="str">
        <f>'Kalk UHR MWS'!B65</f>
        <v>EG</v>
      </c>
      <c r="C65" s="305" t="str">
        <f>IF('Kalk UHR MWS'!C65="","",'Kalk UHR MWS'!C65)</f>
        <v>EG 02</v>
      </c>
      <c r="D65" s="305" t="str">
        <f>'Kalk UHR MWS'!D65</f>
        <v>Umkleide 2</v>
      </c>
      <c r="E65" s="231"/>
      <c r="F65" s="197">
        <v>0</v>
      </c>
      <c r="G65" s="197">
        <v>12</v>
      </c>
      <c r="H65" s="188">
        <f t="shared" si="6"/>
        <v>0</v>
      </c>
      <c r="I65" s="546"/>
      <c r="J65" s="189"/>
      <c r="K65" s="190">
        <f t="shared" si="7"/>
        <v>0</v>
      </c>
      <c r="L65" s="545">
        <f t="shared" si="2"/>
        <v>0</v>
      </c>
      <c r="M65" s="191">
        <f t="shared" si="8"/>
        <v>0</v>
      </c>
      <c r="N65" s="191">
        <f t="shared" si="9"/>
        <v>0</v>
      </c>
      <c r="O65" s="191">
        <f t="shared" si="10"/>
        <v>0</v>
      </c>
    </row>
    <row r="66" spans="1:15" s="58" customFormat="1" ht="29.4" customHeight="1" x14ac:dyDescent="0.25">
      <c r="A66" s="305" t="str">
        <f>'Kalk UHR MWS'!A66</f>
        <v>HG</v>
      </c>
      <c r="B66" s="305" t="str">
        <f>'Kalk UHR MWS'!B66</f>
        <v>EG</v>
      </c>
      <c r="C66" s="305" t="str">
        <f>IF('Kalk UHR MWS'!C66="","",'Kalk UHR MWS'!C66)</f>
        <v>EG 02</v>
      </c>
      <c r="D66" s="305" t="str">
        <f>'Kalk UHR MWS'!D66</f>
        <v>Lehrer-Umkleide 2</v>
      </c>
      <c r="E66" s="231"/>
      <c r="F66" s="197">
        <v>0</v>
      </c>
      <c r="G66" s="197">
        <v>12</v>
      </c>
      <c r="H66" s="188">
        <f t="shared" si="6"/>
        <v>0</v>
      </c>
      <c r="I66" s="546"/>
      <c r="J66" s="189"/>
      <c r="K66" s="190">
        <f t="shared" si="7"/>
        <v>0</v>
      </c>
      <c r="L66" s="545">
        <f t="shared" si="2"/>
        <v>0</v>
      </c>
      <c r="M66" s="191">
        <f t="shared" si="8"/>
        <v>0</v>
      </c>
      <c r="N66" s="191">
        <f t="shared" si="9"/>
        <v>0</v>
      </c>
      <c r="O66" s="191">
        <f t="shared" si="10"/>
        <v>0</v>
      </c>
    </row>
    <row r="67" spans="1:15" s="58" customFormat="1" ht="29.4" customHeight="1" x14ac:dyDescent="0.25">
      <c r="A67" s="305" t="str">
        <f>'Kalk UHR MWS'!A67</f>
        <v>HG</v>
      </c>
      <c r="B67" s="305" t="str">
        <f>'Kalk UHR MWS'!B67</f>
        <v>EG</v>
      </c>
      <c r="C67" s="305" t="str">
        <f>IF('Kalk UHR MWS'!C67="","",'Kalk UHR MWS'!C67)</f>
        <v>EG 02</v>
      </c>
      <c r="D67" s="305" t="str">
        <f>'Kalk UHR MWS'!D67</f>
        <v>Waschen Duschen 2</v>
      </c>
      <c r="E67" s="231"/>
      <c r="F67" s="197">
        <v>0</v>
      </c>
      <c r="G67" s="197">
        <v>12</v>
      </c>
      <c r="H67" s="188">
        <f t="shared" si="6"/>
        <v>0</v>
      </c>
      <c r="I67" s="546"/>
      <c r="J67" s="189"/>
      <c r="K67" s="190">
        <f t="shared" si="7"/>
        <v>0</v>
      </c>
      <c r="L67" s="545">
        <f t="shared" si="2"/>
        <v>0</v>
      </c>
      <c r="M67" s="191">
        <f t="shared" si="8"/>
        <v>0</v>
      </c>
      <c r="N67" s="191">
        <f t="shared" si="9"/>
        <v>0</v>
      </c>
      <c r="O67" s="191">
        <f t="shared" si="10"/>
        <v>0</v>
      </c>
    </row>
    <row r="68" spans="1:15" s="58" customFormat="1" ht="29.4" customHeight="1" x14ac:dyDescent="0.25">
      <c r="A68" s="305" t="str">
        <f>'Kalk UHR MWS'!A68</f>
        <v>HG</v>
      </c>
      <c r="B68" s="305" t="str">
        <f>'Kalk UHR MWS'!B68</f>
        <v>EG</v>
      </c>
      <c r="C68" s="305" t="str">
        <f>IF('Kalk UHR MWS'!C68="","",'Kalk UHR MWS'!C68)</f>
        <v>EG 02</v>
      </c>
      <c r="D68" s="305" t="str">
        <f>'Kalk UHR MWS'!D68</f>
        <v>WC 2</v>
      </c>
      <c r="E68" s="231"/>
      <c r="F68" s="197">
        <v>0</v>
      </c>
      <c r="G68" s="197">
        <v>12</v>
      </c>
      <c r="H68" s="188">
        <f t="shared" si="6"/>
        <v>0</v>
      </c>
      <c r="I68" s="546"/>
      <c r="J68" s="189"/>
      <c r="K68" s="190">
        <f t="shared" si="7"/>
        <v>0</v>
      </c>
      <c r="L68" s="545">
        <f t="shared" si="2"/>
        <v>0</v>
      </c>
      <c r="M68" s="191">
        <f t="shared" si="8"/>
        <v>0</v>
      </c>
      <c r="N68" s="191">
        <f t="shared" si="9"/>
        <v>0</v>
      </c>
      <c r="O68" s="191">
        <f t="shared" si="10"/>
        <v>0</v>
      </c>
    </row>
    <row r="69" spans="1:15" s="58" customFormat="1" ht="29.4" customHeight="1" x14ac:dyDescent="0.25">
      <c r="A69" s="305" t="str">
        <f>'Kalk UHR MWS'!A69</f>
        <v>HG</v>
      </c>
      <c r="B69" s="305" t="str">
        <f>'Kalk UHR MWS'!B69</f>
        <v>EG</v>
      </c>
      <c r="C69" s="305" t="str">
        <f>IF('Kalk UHR MWS'!C69="","",'Kalk UHR MWS'!C69)</f>
        <v>EG 03</v>
      </c>
      <c r="D69" s="305" t="str">
        <f>'Kalk UHR MWS'!D69</f>
        <v>Umkleide 3</v>
      </c>
      <c r="E69" s="231"/>
      <c r="F69" s="197">
        <v>0</v>
      </c>
      <c r="G69" s="197">
        <v>12</v>
      </c>
      <c r="H69" s="188">
        <f t="shared" si="6"/>
        <v>0</v>
      </c>
      <c r="I69" s="546"/>
      <c r="J69" s="189"/>
      <c r="K69" s="190">
        <f t="shared" si="7"/>
        <v>0</v>
      </c>
      <c r="L69" s="545">
        <f t="shared" si="2"/>
        <v>0</v>
      </c>
      <c r="M69" s="191">
        <f t="shared" si="8"/>
        <v>0</v>
      </c>
      <c r="N69" s="191">
        <f t="shared" si="9"/>
        <v>0</v>
      </c>
      <c r="O69" s="191">
        <f t="shared" si="10"/>
        <v>0</v>
      </c>
    </row>
    <row r="70" spans="1:15" s="58" customFormat="1" ht="29.4" customHeight="1" x14ac:dyDescent="0.25">
      <c r="A70" s="305" t="str">
        <f>'Kalk UHR MWS'!A70</f>
        <v>HG</v>
      </c>
      <c r="B70" s="305" t="str">
        <f>'Kalk UHR MWS'!B70</f>
        <v>EG</v>
      </c>
      <c r="C70" s="305" t="str">
        <f>IF('Kalk UHR MWS'!C70="","",'Kalk UHR MWS'!C70)</f>
        <v>EG 03</v>
      </c>
      <c r="D70" s="305" t="str">
        <f>'Kalk UHR MWS'!D70</f>
        <v>Lehrer-Umkleide 3</v>
      </c>
      <c r="E70" s="231"/>
      <c r="F70" s="197">
        <v>0</v>
      </c>
      <c r="G70" s="197">
        <v>12</v>
      </c>
      <c r="H70" s="188">
        <f t="shared" si="6"/>
        <v>0</v>
      </c>
      <c r="I70" s="546"/>
      <c r="J70" s="189"/>
      <c r="K70" s="190">
        <f t="shared" si="7"/>
        <v>0</v>
      </c>
      <c r="L70" s="545">
        <f t="shared" si="2"/>
        <v>0</v>
      </c>
      <c r="M70" s="191">
        <f t="shared" si="8"/>
        <v>0</v>
      </c>
      <c r="N70" s="191">
        <f t="shared" si="9"/>
        <v>0</v>
      </c>
      <c r="O70" s="191">
        <f t="shared" si="10"/>
        <v>0</v>
      </c>
    </row>
    <row r="71" spans="1:15" s="58" customFormat="1" ht="29.4" customHeight="1" x14ac:dyDescent="0.25">
      <c r="A71" s="305" t="str">
        <f>'Kalk UHR MWS'!A71</f>
        <v>HG</v>
      </c>
      <c r="B71" s="305" t="str">
        <f>'Kalk UHR MWS'!B71</f>
        <v>EG</v>
      </c>
      <c r="C71" s="305" t="str">
        <f>IF('Kalk UHR MWS'!C71="","",'Kalk UHR MWS'!C71)</f>
        <v>EG 03</v>
      </c>
      <c r="D71" s="305" t="str">
        <f>'Kalk UHR MWS'!D71</f>
        <v>Waschen Duschen 3</v>
      </c>
      <c r="E71" s="231"/>
      <c r="F71" s="197">
        <v>0</v>
      </c>
      <c r="G71" s="197">
        <v>12</v>
      </c>
      <c r="H71" s="188">
        <f t="shared" si="6"/>
        <v>0</v>
      </c>
      <c r="I71" s="546"/>
      <c r="J71" s="189"/>
      <c r="K71" s="190">
        <f t="shared" si="7"/>
        <v>0</v>
      </c>
      <c r="L71" s="545">
        <f t="shared" si="2"/>
        <v>0</v>
      </c>
      <c r="M71" s="191">
        <f t="shared" si="8"/>
        <v>0</v>
      </c>
      <c r="N71" s="191">
        <f t="shared" si="9"/>
        <v>0</v>
      </c>
      <c r="O71" s="191">
        <f t="shared" si="10"/>
        <v>0</v>
      </c>
    </row>
    <row r="72" spans="1:15" s="58" customFormat="1" ht="29.4" customHeight="1" x14ac:dyDescent="0.25">
      <c r="A72" s="305" t="str">
        <f>'Kalk UHR MWS'!A72</f>
        <v>HG</v>
      </c>
      <c r="B72" s="305" t="str">
        <f>'Kalk UHR MWS'!B72</f>
        <v>EG</v>
      </c>
      <c r="C72" s="305" t="str">
        <f>IF('Kalk UHR MWS'!C72="","",'Kalk UHR MWS'!C72)</f>
        <v>EG 03</v>
      </c>
      <c r="D72" s="305" t="str">
        <f>'Kalk UHR MWS'!D72</f>
        <v>WC 3</v>
      </c>
      <c r="E72" s="231"/>
      <c r="F72" s="197">
        <v>0</v>
      </c>
      <c r="G72" s="197">
        <v>12</v>
      </c>
      <c r="H72" s="188">
        <f t="shared" si="6"/>
        <v>0</v>
      </c>
      <c r="I72" s="546"/>
      <c r="J72" s="189"/>
      <c r="K72" s="190">
        <f t="shared" si="7"/>
        <v>0</v>
      </c>
      <c r="L72" s="545">
        <f t="shared" si="2"/>
        <v>0</v>
      </c>
      <c r="M72" s="191">
        <f t="shared" si="8"/>
        <v>0</v>
      </c>
      <c r="N72" s="191">
        <f t="shared" si="9"/>
        <v>0</v>
      </c>
      <c r="O72" s="191">
        <f t="shared" si="10"/>
        <v>0</v>
      </c>
    </row>
    <row r="73" spans="1:15" s="58" customFormat="1" ht="29.4" customHeight="1" x14ac:dyDescent="0.25">
      <c r="A73" s="305" t="str">
        <f>'Kalk UHR MWS'!A73</f>
        <v>HG</v>
      </c>
      <c r="B73" s="305" t="str">
        <f>'Kalk UHR MWS'!B73</f>
        <v>EG</v>
      </c>
      <c r="C73" s="305" t="str">
        <f>IF('Kalk UHR MWS'!C73="","",'Kalk UHR MWS'!C73)</f>
        <v/>
      </c>
      <c r="D73" s="305" t="str">
        <f>'Kalk UHR MWS'!D73</f>
        <v>Treppenhaus zur Halle</v>
      </c>
      <c r="E73" s="231">
        <v>5.4</v>
      </c>
      <c r="F73" s="197">
        <v>0</v>
      </c>
      <c r="G73" s="197">
        <v>12</v>
      </c>
      <c r="H73" s="188">
        <f t="shared" si="6"/>
        <v>64.800000000000011</v>
      </c>
      <c r="I73" s="546"/>
      <c r="J73" s="189"/>
      <c r="K73" s="190">
        <f t="shared" si="7"/>
        <v>0</v>
      </c>
      <c r="L73" s="545">
        <f t="shared" si="2"/>
        <v>0</v>
      </c>
      <c r="M73" s="191">
        <f t="shared" si="8"/>
        <v>0</v>
      </c>
      <c r="N73" s="191">
        <f t="shared" si="9"/>
        <v>0</v>
      </c>
      <c r="O73" s="191">
        <f t="shared" si="10"/>
        <v>0</v>
      </c>
    </row>
    <row r="74" spans="1:15" s="58" customFormat="1" ht="29.4" customHeight="1" x14ac:dyDescent="0.25">
      <c r="A74" s="305" t="str">
        <f>'Kalk UHR MWS'!A74</f>
        <v>HG</v>
      </c>
      <c r="B74" s="305" t="str">
        <f>'Kalk UHR MWS'!B74</f>
        <v>EG</v>
      </c>
      <c r="C74" s="305" t="str">
        <f>IF('Kalk UHR MWS'!C74="","",'Kalk UHR MWS'!C74)</f>
        <v>EG 04</v>
      </c>
      <c r="D74" s="305" t="str">
        <f>'Kalk UHR MWS'!D74</f>
        <v>Umkleide 4</v>
      </c>
      <c r="E74" s="231"/>
      <c r="F74" s="197">
        <v>0</v>
      </c>
      <c r="G74" s="197">
        <v>12</v>
      </c>
      <c r="H74" s="188">
        <f t="shared" si="6"/>
        <v>0</v>
      </c>
      <c r="I74" s="546"/>
      <c r="J74" s="189"/>
      <c r="K74" s="190">
        <f t="shared" si="7"/>
        <v>0</v>
      </c>
      <c r="L74" s="545">
        <f t="shared" si="2"/>
        <v>0</v>
      </c>
      <c r="M74" s="191">
        <f t="shared" si="8"/>
        <v>0</v>
      </c>
      <c r="N74" s="191">
        <f t="shared" si="9"/>
        <v>0</v>
      </c>
      <c r="O74" s="191">
        <f t="shared" si="10"/>
        <v>0</v>
      </c>
    </row>
    <row r="75" spans="1:15" s="58" customFormat="1" ht="29.4" customHeight="1" x14ac:dyDescent="0.25">
      <c r="A75" s="305" t="str">
        <f>'Kalk UHR MWS'!A75</f>
        <v>HG</v>
      </c>
      <c r="B75" s="305" t="str">
        <f>'Kalk UHR MWS'!B75</f>
        <v>EG</v>
      </c>
      <c r="C75" s="305" t="str">
        <f>IF('Kalk UHR MWS'!C75="","",'Kalk UHR MWS'!C75)</f>
        <v>EG 04</v>
      </c>
      <c r="D75" s="305" t="str">
        <f>'Kalk UHR MWS'!D75</f>
        <v>Lehrer-Umkleide 4</v>
      </c>
      <c r="E75" s="231"/>
      <c r="F75" s="197">
        <v>0</v>
      </c>
      <c r="G75" s="197">
        <v>12</v>
      </c>
      <c r="H75" s="188">
        <f t="shared" si="6"/>
        <v>0</v>
      </c>
      <c r="I75" s="546"/>
      <c r="J75" s="189"/>
      <c r="K75" s="190">
        <f t="shared" si="7"/>
        <v>0</v>
      </c>
      <c r="L75" s="545">
        <f t="shared" si="2"/>
        <v>0</v>
      </c>
      <c r="M75" s="191">
        <f t="shared" si="8"/>
        <v>0</v>
      </c>
      <c r="N75" s="191">
        <f t="shared" si="9"/>
        <v>0</v>
      </c>
      <c r="O75" s="191">
        <f t="shared" si="10"/>
        <v>0</v>
      </c>
    </row>
    <row r="76" spans="1:15" s="58" customFormat="1" ht="29.4" customHeight="1" x14ac:dyDescent="0.25">
      <c r="A76" s="305" t="str">
        <f>'Kalk UHR MWS'!A76</f>
        <v>HG</v>
      </c>
      <c r="B76" s="305" t="str">
        <f>'Kalk UHR MWS'!B76</f>
        <v>EG</v>
      </c>
      <c r="C76" s="305" t="str">
        <f>IF('Kalk UHR MWS'!C76="","",'Kalk UHR MWS'!C76)</f>
        <v>EG 04</v>
      </c>
      <c r="D76" s="305" t="str">
        <f>'Kalk UHR MWS'!D76</f>
        <v>Waschen Duschen 4</v>
      </c>
      <c r="E76" s="231"/>
      <c r="F76" s="197">
        <v>0</v>
      </c>
      <c r="G76" s="197">
        <v>12</v>
      </c>
      <c r="H76" s="188">
        <f t="shared" si="6"/>
        <v>0</v>
      </c>
      <c r="I76" s="546"/>
      <c r="J76" s="189"/>
      <c r="K76" s="190">
        <f t="shared" si="7"/>
        <v>0</v>
      </c>
      <c r="L76" s="545">
        <f t="shared" si="2"/>
        <v>0</v>
      </c>
      <c r="M76" s="191">
        <f t="shared" si="8"/>
        <v>0</v>
      </c>
      <c r="N76" s="191">
        <f t="shared" si="9"/>
        <v>0</v>
      </c>
      <c r="O76" s="191">
        <f t="shared" si="10"/>
        <v>0</v>
      </c>
    </row>
    <row r="77" spans="1:15" s="58" customFormat="1" ht="29.4" customHeight="1" x14ac:dyDescent="0.25">
      <c r="A77" s="305" t="str">
        <f>'Kalk UHR MWS'!A77</f>
        <v>HG</v>
      </c>
      <c r="B77" s="305" t="str">
        <f>'Kalk UHR MWS'!B77</f>
        <v>EG</v>
      </c>
      <c r="C77" s="305" t="str">
        <f>IF('Kalk UHR MWS'!C77="","",'Kalk UHR MWS'!C77)</f>
        <v>EG 04</v>
      </c>
      <c r="D77" s="305" t="str">
        <f>'Kalk UHR MWS'!D77</f>
        <v>WC 4</v>
      </c>
      <c r="E77" s="231"/>
      <c r="F77" s="197">
        <v>0</v>
      </c>
      <c r="G77" s="197">
        <v>12</v>
      </c>
      <c r="H77" s="188">
        <f t="shared" si="6"/>
        <v>0</v>
      </c>
      <c r="I77" s="546"/>
      <c r="J77" s="189"/>
      <c r="K77" s="190">
        <f t="shared" si="7"/>
        <v>0</v>
      </c>
      <c r="L77" s="545">
        <f t="shared" si="2"/>
        <v>0</v>
      </c>
      <c r="M77" s="191">
        <f t="shared" si="8"/>
        <v>0</v>
      </c>
      <c r="N77" s="191">
        <f t="shared" si="9"/>
        <v>0</v>
      </c>
      <c r="O77" s="191">
        <f t="shared" si="10"/>
        <v>0</v>
      </c>
    </row>
    <row r="78" spans="1:15" s="58" customFormat="1" ht="29.4" customHeight="1" x14ac:dyDescent="0.25">
      <c r="A78" s="305" t="str">
        <f>'Kalk UHR MWS'!A78</f>
        <v>HG</v>
      </c>
      <c r="B78" s="305" t="str">
        <f>'Kalk UHR MWS'!B78</f>
        <v>EG</v>
      </c>
      <c r="C78" s="305" t="str">
        <f>IF('Kalk UHR MWS'!C78="","",'Kalk UHR MWS'!C78)</f>
        <v>EG13</v>
      </c>
      <c r="D78" s="305" t="str">
        <f>'Kalk UHR MWS'!D78</f>
        <v>Förderzimmer</v>
      </c>
      <c r="E78" s="231">
        <v>1</v>
      </c>
      <c r="F78" s="197">
        <v>0</v>
      </c>
      <c r="G78" s="197">
        <v>12</v>
      </c>
      <c r="H78" s="188">
        <f t="shared" si="6"/>
        <v>12</v>
      </c>
      <c r="I78" s="546"/>
      <c r="J78" s="189"/>
      <c r="K78" s="190">
        <f t="shared" si="7"/>
        <v>0</v>
      </c>
      <c r="L78" s="545">
        <f t="shared" si="2"/>
        <v>0</v>
      </c>
      <c r="M78" s="191">
        <f t="shared" si="8"/>
        <v>0</v>
      </c>
      <c r="N78" s="191">
        <f t="shared" si="9"/>
        <v>0</v>
      </c>
      <c r="O78" s="191">
        <f t="shared" si="10"/>
        <v>0</v>
      </c>
    </row>
    <row r="79" spans="1:15" s="58" customFormat="1" ht="29.4" customHeight="1" x14ac:dyDescent="0.25">
      <c r="A79" s="305" t="str">
        <f>'Kalk UHR MWS'!A79</f>
        <v>HG</v>
      </c>
      <c r="B79" s="305" t="str">
        <f>'Kalk UHR MWS'!B79</f>
        <v>EG</v>
      </c>
      <c r="C79" s="305" t="str">
        <f>IF('Kalk UHR MWS'!C79="","",'Kalk UHR MWS'!C79)</f>
        <v>EG 11</v>
      </c>
      <c r="D79" s="305" t="str">
        <f>'Kalk UHR MWS'!D79</f>
        <v>WC Damen</v>
      </c>
      <c r="E79" s="231"/>
      <c r="F79" s="197">
        <v>0</v>
      </c>
      <c r="G79" s="197">
        <v>12</v>
      </c>
      <c r="H79" s="188">
        <f t="shared" si="6"/>
        <v>0</v>
      </c>
      <c r="I79" s="546"/>
      <c r="J79" s="189"/>
      <c r="K79" s="190">
        <f t="shared" si="7"/>
        <v>0</v>
      </c>
      <c r="L79" s="545">
        <f t="shared" si="2"/>
        <v>0</v>
      </c>
      <c r="M79" s="191">
        <f t="shared" si="8"/>
        <v>0</v>
      </c>
      <c r="N79" s="191">
        <f t="shared" si="9"/>
        <v>0</v>
      </c>
      <c r="O79" s="191">
        <f t="shared" si="10"/>
        <v>0</v>
      </c>
    </row>
    <row r="80" spans="1:15" s="58" customFormat="1" ht="29.4" customHeight="1" x14ac:dyDescent="0.25">
      <c r="A80" s="305" t="str">
        <f>'Kalk UHR MWS'!A80</f>
        <v>HG</v>
      </c>
      <c r="B80" s="305" t="str">
        <f>'Kalk UHR MWS'!B80</f>
        <v>EG</v>
      </c>
      <c r="C80" s="305" t="str">
        <f>IF('Kalk UHR MWS'!C80="","",'Kalk UHR MWS'!C80)</f>
        <v>EG 12</v>
      </c>
      <c r="D80" s="305" t="str">
        <f>'Kalk UHR MWS'!D80</f>
        <v>WC Herren</v>
      </c>
      <c r="E80" s="231"/>
      <c r="F80" s="197">
        <v>0</v>
      </c>
      <c r="G80" s="197">
        <v>12</v>
      </c>
      <c r="H80" s="188">
        <f t="shared" si="6"/>
        <v>0</v>
      </c>
      <c r="I80" s="546"/>
      <c r="J80" s="189"/>
      <c r="K80" s="190">
        <f t="shared" si="7"/>
        <v>0</v>
      </c>
      <c r="L80" s="545">
        <f t="shared" si="2"/>
        <v>0</v>
      </c>
      <c r="M80" s="191">
        <f t="shared" si="8"/>
        <v>0</v>
      </c>
      <c r="N80" s="191">
        <f t="shared" si="9"/>
        <v>0</v>
      </c>
      <c r="O80" s="191">
        <f t="shared" si="10"/>
        <v>0</v>
      </c>
    </row>
    <row r="81" spans="1:15" s="58" customFormat="1" ht="29.4" customHeight="1" x14ac:dyDescent="0.25">
      <c r="A81" s="305" t="str">
        <f>'Kalk UHR MWS'!A81</f>
        <v>HG</v>
      </c>
      <c r="B81" s="305" t="str">
        <f>'Kalk UHR MWS'!B81</f>
        <v>EG</v>
      </c>
      <c r="C81" s="305" t="str">
        <f>IF('Kalk UHR MWS'!C81="","",'Kalk UHR MWS'!C81)</f>
        <v/>
      </c>
      <c r="D81" s="305" t="str">
        <f>'Kalk UHR MWS'!D81</f>
        <v>Windfang Nebeneingang</v>
      </c>
      <c r="E81" s="231">
        <v>9.5</v>
      </c>
      <c r="F81" s="197">
        <v>0</v>
      </c>
      <c r="G81" s="197">
        <v>12</v>
      </c>
      <c r="H81" s="188">
        <f t="shared" si="6"/>
        <v>114</v>
      </c>
      <c r="I81" s="546"/>
      <c r="J81" s="189"/>
      <c r="K81" s="190">
        <f t="shared" si="7"/>
        <v>0</v>
      </c>
      <c r="L81" s="545">
        <f t="shared" si="2"/>
        <v>0</v>
      </c>
      <c r="M81" s="191">
        <f t="shared" si="8"/>
        <v>0</v>
      </c>
      <c r="N81" s="191">
        <f t="shared" si="9"/>
        <v>0</v>
      </c>
      <c r="O81" s="191">
        <f t="shared" si="10"/>
        <v>0</v>
      </c>
    </row>
    <row r="82" spans="1:15" s="58" customFormat="1" ht="24" customHeight="1" x14ac:dyDescent="0.25">
      <c r="A82" s="305" t="str">
        <f>'Kalk UHR MWS'!A82</f>
        <v>HG</v>
      </c>
      <c r="B82" s="305" t="str">
        <f>'Kalk UHR MWS'!B82</f>
        <v>EG</v>
      </c>
      <c r="C82" s="305" t="str">
        <f>IF('Kalk UHR MWS'!C82="","",'Kalk UHR MWS'!C82)</f>
        <v>EG10</v>
      </c>
      <c r="D82" s="305" t="str">
        <f>'Kalk UHR MWS'!D82</f>
        <v>Aufenthaltsraum</v>
      </c>
      <c r="E82" s="231">
        <v>7</v>
      </c>
      <c r="F82" s="197">
        <v>0</v>
      </c>
      <c r="G82" s="197">
        <v>12</v>
      </c>
      <c r="H82" s="188">
        <f t="shared" si="6"/>
        <v>84</v>
      </c>
      <c r="I82" s="546"/>
      <c r="J82" s="189"/>
      <c r="K82" s="190">
        <f t="shared" si="7"/>
        <v>0</v>
      </c>
      <c r="L82" s="545">
        <f t="shared" si="2"/>
        <v>0</v>
      </c>
      <c r="M82" s="191">
        <f t="shared" si="8"/>
        <v>0</v>
      </c>
      <c r="N82" s="191">
        <f t="shared" si="9"/>
        <v>0</v>
      </c>
      <c r="O82" s="191">
        <f t="shared" si="10"/>
        <v>0</v>
      </c>
    </row>
    <row r="83" spans="1:15" s="58" customFormat="1" ht="24" customHeight="1" x14ac:dyDescent="0.25">
      <c r="A83" s="305" t="str">
        <f>'Kalk UHR MWS'!A83</f>
        <v>HG</v>
      </c>
      <c r="B83" s="305" t="str">
        <f>'Kalk UHR MWS'!B83</f>
        <v>EG</v>
      </c>
      <c r="C83" s="305" t="str">
        <f>IF('Kalk UHR MWS'!C83="","",'Kalk UHR MWS'!C83)</f>
        <v>EG10</v>
      </c>
      <c r="D83" s="305" t="str">
        <f>'Kalk UHR MWS'!D83</f>
        <v>Bistro</v>
      </c>
      <c r="E83" s="231"/>
      <c r="F83" s="197">
        <v>0</v>
      </c>
      <c r="G83" s="197">
        <v>12</v>
      </c>
      <c r="H83" s="188">
        <f t="shared" si="6"/>
        <v>0</v>
      </c>
      <c r="I83" s="546"/>
      <c r="J83" s="189"/>
      <c r="K83" s="190">
        <f t="shared" si="7"/>
        <v>0</v>
      </c>
      <c r="L83" s="545">
        <f t="shared" si="2"/>
        <v>0</v>
      </c>
      <c r="M83" s="191">
        <f t="shared" si="8"/>
        <v>0</v>
      </c>
      <c r="N83" s="191">
        <f t="shared" si="9"/>
        <v>0</v>
      </c>
      <c r="O83" s="191">
        <f t="shared" si="10"/>
        <v>0</v>
      </c>
    </row>
    <row r="84" spans="1:15" s="58" customFormat="1" ht="24" customHeight="1" x14ac:dyDescent="0.25">
      <c r="A84" s="305" t="str">
        <f>'Kalk UHR MWS'!A84</f>
        <v>HG</v>
      </c>
      <c r="B84" s="305" t="str">
        <f>'Kalk UHR MWS'!B84</f>
        <v>EG</v>
      </c>
      <c r="C84" s="305" t="str">
        <f>IF('Kalk UHR MWS'!C84="","",'Kalk UHR MWS'!C84)</f>
        <v/>
      </c>
      <c r="D84" s="305" t="str">
        <f>'Kalk UHR MWS'!D84</f>
        <v>Pforte</v>
      </c>
      <c r="E84" s="231">
        <v>4.5</v>
      </c>
      <c r="F84" s="197">
        <v>0</v>
      </c>
      <c r="G84" s="197">
        <v>12</v>
      </c>
      <c r="H84" s="188">
        <f t="shared" si="6"/>
        <v>54</v>
      </c>
      <c r="I84" s="546"/>
      <c r="J84" s="189"/>
      <c r="K84" s="190">
        <f t="shared" si="7"/>
        <v>0</v>
      </c>
      <c r="L84" s="545">
        <f t="shared" si="2"/>
        <v>0</v>
      </c>
      <c r="M84" s="191">
        <f t="shared" si="8"/>
        <v>0</v>
      </c>
      <c r="N84" s="191">
        <f t="shared" si="9"/>
        <v>0</v>
      </c>
      <c r="O84" s="191">
        <f t="shared" si="10"/>
        <v>0</v>
      </c>
    </row>
    <row r="85" spans="1:15" s="58" customFormat="1" ht="29.4" customHeight="1" x14ac:dyDescent="0.25">
      <c r="A85" s="305" t="str">
        <f>'Kalk UHR MWS'!A85</f>
        <v>HG</v>
      </c>
      <c r="B85" s="305" t="str">
        <f>'Kalk UHR MWS'!B85</f>
        <v>EG</v>
      </c>
      <c r="C85" s="305" t="str">
        <f>IF('Kalk UHR MWS'!C85="","",'Kalk UHR MWS'!C85)</f>
        <v>EG09</v>
      </c>
      <c r="D85" s="305" t="str">
        <f>'Kalk UHR MWS'!D85</f>
        <v>Büro OGS</v>
      </c>
      <c r="E85" s="231">
        <v>4</v>
      </c>
      <c r="F85" s="197">
        <v>0</v>
      </c>
      <c r="G85" s="197">
        <v>12</v>
      </c>
      <c r="H85" s="188">
        <f t="shared" si="6"/>
        <v>48</v>
      </c>
      <c r="I85" s="546"/>
      <c r="J85" s="189"/>
      <c r="K85" s="190">
        <f t="shared" si="7"/>
        <v>0</v>
      </c>
      <c r="L85" s="545">
        <f t="shared" si="2"/>
        <v>0</v>
      </c>
      <c r="M85" s="191">
        <f t="shared" si="8"/>
        <v>0</v>
      </c>
      <c r="N85" s="191">
        <f t="shared" si="9"/>
        <v>0</v>
      </c>
      <c r="O85" s="191">
        <f t="shared" si="10"/>
        <v>0</v>
      </c>
    </row>
    <row r="86" spans="1:15" s="58" customFormat="1" ht="29.4" customHeight="1" x14ac:dyDescent="0.25">
      <c r="A86" s="305" t="str">
        <f>'Kalk UHR MWS'!A86</f>
        <v>HG</v>
      </c>
      <c r="B86" s="305" t="str">
        <f>'Kalk UHR MWS'!B86</f>
        <v>EG</v>
      </c>
      <c r="C86" s="305" t="str">
        <f>IF('Kalk UHR MWS'!C86="","",'Kalk UHR MWS'!C86)</f>
        <v>EG 09</v>
      </c>
      <c r="D86" s="305" t="str">
        <f>'Kalk UHR MWS'!D86</f>
        <v>OGS</v>
      </c>
      <c r="E86" s="231"/>
      <c r="F86" s="197">
        <v>0</v>
      </c>
      <c r="G86" s="197">
        <v>12</v>
      </c>
      <c r="H86" s="188">
        <f t="shared" si="6"/>
        <v>0</v>
      </c>
      <c r="I86" s="546"/>
      <c r="J86" s="189"/>
      <c r="K86" s="190">
        <f t="shared" si="7"/>
        <v>0</v>
      </c>
      <c r="L86" s="545">
        <f t="shared" si="2"/>
        <v>0</v>
      </c>
      <c r="M86" s="191">
        <f t="shared" si="8"/>
        <v>0</v>
      </c>
      <c r="N86" s="191">
        <f t="shared" si="9"/>
        <v>0</v>
      </c>
      <c r="O86" s="191">
        <f t="shared" si="10"/>
        <v>0</v>
      </c>
    </row>
    <row r="87" spans="1:15" s="58" customFormat="1" ht="29.4" customHeight="1" x14ac:dyDescent="0.25">
      <c r="A87" s="305" t="str">
        <f>'Kalk UHR MWS'!A87</f>
        <v>HG</v>
      </c>
      <c r="B87" s="305" t="str">
        <f>'Kalk UHR MWS'!B87</f>
        <v>EG</v>
      </c>
      <c r="C87" s="305" t="str">
        <f>IF('Kalk UHR MWS'!C87="","",'Kalk UHR MWS'!C87)</f>
        <v>bei EG 09</v>
      </c>
      <c r="D87" s="305" t="str">
        <f>'Kalk UHR MWS'!D87</f>
        <v>Küche OGS</v>
      </c>
      <c r="E87" s="231"/>
      <c r="F87" s="197">
        <v>0</v>
      </c>
      <c r="G87" s="197">
        <v>12</v>
      </c>
      <c r="H87" s="188">
        <f t="shared" si="6"/>
        <v>0</v>
      </c>
      <c r="I87" s="546"/>
      <c r="J87" s="189"/>
      <c r="K87" s="190">
        <f t="shared" si="7"/>
        <v>0</v>
      </c>
      <c r="L87" s="545">
        <f t="shared" si="2"/>
        <v>0</v>
      </c>
      <c r="M87" s="191">
        <f t="shared" si="8"/>
        <v>0</v>
      </c>
      <c r="N87" s="191">
        <f t="shared" si="9"/>
        <v>0</v>
      </c>
      <c r="O87" s="191">
        <f t="shared" si="10"/>
        <v>0</v>
      </c>
    </row>
    <row r="88" spans="1:15" s="58" customFormat="1" ht="29.4" customHeight="1" x14ac:dyDescent="0.25">
      <c r="A88" s="305" t="str">
        <f>'Kalk UHR MWS'!A88</f>
        <v>Neubau</v>
      </c>
      <c r="B88" s="305" t="str">
        <f>'Kalk UHR MWS'!B88</f>
        <v>EG</v>
      </c>
      <c r="C88" s="305" t="str">
        <f>IF('Kalk UHR MWS'!C88="","",'Kalk UHR MWS'!C88)</f>
        <v>EG 24</v>
      </c>
      <c r="D88" s="305" t="str">
        <f>'Kalk UHR MWS'!D88</f>
        <v>Klassenraum 1</v>
      </c>
      <c r="E88" s="231"/>
      <c r="F88" s="197">
        <v>0</v>
      </c>
      <c r="G88" s="197">
        <v>12</v>
      </c>
      <c r="H88" s="188">
        <f t="shared" si="6"/>
        <v>0</v>
      </c>
      <c r="I88" s="546"/>
      <c r="J88" s="189"/>
      <c r="K88" s="190">
        <f t="shared" si="7"/>
        <v>0</v>
      </c>
      <c r="L88" s="545">
        <f t="shared" si="2"/>
        <v>0</v>
      </c>
      <c r="M88" s="191">
        <f t="shared" si="8"/>
        <v>0</v>
      </c>
      <c r="N88" s="191">
        <f t="shared" si="9"/>
        <v>0</v>
      </c>
      <c r="O88" s="191">
        <f t="shared" si="10"/>
        <v>0</v>
      </c>
    </row>
    <row r="89" spans="1:15" s="58" customFormat="1" ht="29.4" customHeight="1" x14ac:dyDescent="0.25">
      <c r="A89" s="305" t="str">
        <f>'Kalk UHR MWS'!A89</f>
        <v>Neubau</v>
      </c>
      <c r="B89" s="305" t="str">
        <f>'Kalk UHR MWS'!B89</f>
        <v>EG</v>
      </c>
      <c r="C89" s="305" t="str">
        <f>IF('Kalk UHR MWS'!C89="","",'Kalk UHR MWS'!C89)</f>
        <v>EG 23</v>
      </c>
      <c r="D89" s="305" t="str">
        <f>'Kalk UHR MWS'!D89</f>
        <v>Klassenraum 2</v>
      </c>
      <c r="E89" s="231"/>
      <c r="F89" s="197">
        <v>0</v>
      </c>
      <c r="G89" s="197">
        <v>12</v>
      </c>
      <c r="H89" s="188">
        <f t="shared" si="6"/>
        <v>0</v>
      </c>
      <c r="I89" s="546"/>
      <c r="J89" s="189"/>
      <c r="K89" s="190">
        <f t="shared" si="7"/>
        <v>0</v>
      </c>
      <c r="L89" s="545">
        <f t="shared" si="2"/>
        <v>0</v>
      </c>
      <c r="M89" s="191">
        <f t="shared" si="8"/>
        <v>0</v>
      </c>
      <c r="N89" s="191">
        <f t="shared" si="9"/>
        <v>0</v>
      </c>
      <c r="O89" s="191">
        <f t="shared" si="10"/>
        <v>0</v>
      </c>
    </row>
    <row r="90" spans="1:15" s="58" customFormat="1" ht="29.4" customHeight="1" x14ac:dyDescent="0.25">
      <c r="A90" s="305" t="str">
        <f>'Kalk UHR MWS'!A90</f>
        <v>Neubau</v>
      </c>
      <c r="B90" s="305" t="str">
        <f>'Kalk UHR MWS'!B90</f>
        <v>EG</v>
      </c>
      <c r="C90" s="305" t="str">
        <f>IF('Kalk UHR MWS'!C90="","",'Kalk UHR MWS'!C90)</f>
        <v>EG 22</v>
      </c>
      <c r="D90" s="305" t="str">
        <f>'Kalk UHR MWS'!D90</f>
        <v>Klassenraum 3</v>
      </c>
      <c r="E90" s="231"/>
      <c r="F90" s="197">
        <v>0</v>
      </c>
      <c r="G90" s="197">
        <v>12</v>
      </c>
      <c r="H90" s="188">
        <f t="shared" si="6"/>
        <v>0</v>
      </c>
      <c r="I90" s="546"/>
      <c r="J90" s="189"/>
      <c r="K90" s="190">
        <f t="shared" si="7"/>
        <v>0</v>
      </c>
      <c r="L90" s="545">
        <f t="shared" si="2"/>
        <v>0</v>
      </c>
      <c r="M90" s="191">
        <f t="shared" si="8"/>
        <v>0</v>
      </c>
      <c r="N90" s="191">
        <f t="shared" si="9"/>
        <v>0</v>
      </c>
      <c r="O90" s="191">
        <f t="shared" si="10"/>
        <v>0</v>
      </c>
    </row>
    <row r="91" spans="1:15" s="58" customFormat="1" ht="29.4" customHeight="1" x14ac:dyDescent="0.25">
      <c r="A91" s="305" t="str">
        <f>'Kalk UHR MWS'!A91</f>
        <v>Neubau</v>
      </c>
      <c r="B91" s="305" t="str">
        <f>'Kalk UHR MWS'!B91</f>
        <v>EG</v>
      </c>
      <c r="C91" s="305" t="str">
        <f>IF('Kalk UHR MWS'!C91="","",'Kalk UHR MWS'!C91)</f>
        <v/>
      </c>
      <c r="D91" s="305" t="str">
        <f>'Kalk UHR MWS'!D91</f>
        <v>Flur</v>
      </c>
      <c r="E91" s="231">
        <v>17.88</v>
      </c>
      <c r="F91" s="197">
        <v>0</v>
      </c>
      <c r="G91" s="197">
        <v>12</v>
      </c>
      <c r="H91" s="188">
        <f t="shared" si="6"/>
        <v>214.56</v>
      </c>
      <c r="I91" s="546"/>
      <c r="J91" s="189"/>
      <c r="K91" s="190">
        <f t="shared" si="7"/>
        <v>0</v>
      </c>
      <c r="L91" s="545">
        <f t="shared" si="2"/>
        <v>0</v>
      </c>
      <c r="M91" s="191">
        <f t="shared" si="8"/>
        <v>0</v>
      </c>
      <c r="N91" s="191">
        <f t="shared" si="9"/>
        <v>0</v>
      </c>
      <c r="O91" s="191">
        <f t="shared" si="10"/>
        <v>0</v>
      </c>
    </row>
    <row r="92" spans="1:15" s="58" customFormat="1" ht="29.4" customHeight="1" x14ac:dyDescent="0.25">
      <c r="A92" s="305" t="str">
        <f>'Kalk UHR MWS'!A92</f>
        <v>Neubau</v>
      </c>
      <c r="B92" s="305" t="str">
        <f>'Kalk UHR MWS'!B92</f>
        <v>EG</v>
      </c>
      <c r="C92" s="305" t="str">
        <f>IF('Kalk UHR MWS'!C92="","",'Kalk UHR MWS'!C92)</f>
        <v/>
      </c>
      <c r="D92" s="305" t="str">
        <f>'Kalk UHR MWS'!D92</f>
        <v>Windfang</v>
      </c>
      <c r="E92" s="231"/>
      <c r="F92" s="197">
        <v>0</v>
      </c>
      <c r="G92" s="197">
        <v>12</v>
      </c>
      <c r="H92" s="188">
        <f t="shared" si="6"/>
        <v>0</v>
      </c>
      <c r="I92" s="546"/>
      <c r="J92" s="189"/>
      <c r="K92" s="190">
        <f t="shared" si="7"/>
        <v>0</v>
      </c>
      <c r="L92" s="545">
        <f t="shared" si="2"/>
        <v>0</v>
      </c>
      <c r="M92" s="191">
        <f t="shared" si="8"/>
        <v>0</v>
      </c>
      <c r="N92" s="191">
        <f t="shared" si="9"/>
        <v>0</v>
      </c>
      <c r="O92" s="191">
        <f t="shared" si="10"/>
        <v>0</v>
      </c>
    </row>
    <row r="93" spans="1:15" s="58" customFormat="1" ht="24" customHeight="1" x14ac:dyDescent="0.25">
      <c r="A93" s="305" t="str">
        <f>'Kalk UHR MWS'!A93</f>
        <v>Neubau</v>
      </c>
      <c r="B93" s="305" t="str">
        <f>'Kalk UHR MWS'!B93</f>
        <v>EG</v>
      </c>
      <c r="C93" s="305" t="str">
        <f>IF('Kalk UHR MWS'!C93="","",'Kalk UHR MWS'!C93)</f>
        <v>EG 21</v>
      </c>
      <c r="D93" s="305" t="str">
        <f>'Kalk UHR MWS'!D93</f>
        <v>WC Mädchen</v>
      </c>
      <c r="E93" s="231"/>
      <c r="F93" s="197">
        <v>0</v>
      </c>
      <c r="G93" s="197">
        <v>12</v>
      </c>
      <c r="H93" s="188">
        <f t="shared" si="6"/>
        <v>0</v>
      </c>
      <c r="I93" s="546"/>
      <c r="J93" s="189"/>
      <c r="K93" s="190">
        <f t="shared" si="7"/>
        <v>0</v>
      </c>
      <c r="L93" s="545">
        <f t="shared" si="2"/>
        <v>0</v>
      </c>
      <c r="M93" s="191">
        <f t="shared" si="8"/>
        <v>0</v>
      </c>
      <c r="N93" s="191">
        <f t="shared" si="9"/>
        <v>0</v>
      </c>
      <c r="O93" s="191">
        <f t="shared" si="10"/>
        <v>0</v>
      </c>
    </row>
    <row r="94" spans="1:15" s="58" customFormat="1" ht="24" customHeight="1" x14ac:dyDescent="0.25">
      <c r="A94" s="305" t="str">
        <f>'Kalk UHR MWS'!A94</f>
        <v>HG</v>
      </c>
      <c r="B94" s="305" t="str">
        <f>'Kalk UHR MWS'!B94</f>
        <v>OG</v>
      </c>
      <c r="C94" s="305" t="str">
        <f>IF('Kalk UHR MWS'!C94="","",'Kalk UHR MWS'!C94)</f>
        <v/>
      </c>
      <c r="D94" s="305" t="str">
        <f>'Kalk UHR MWS'!D94</f>
        <v>Flur 1</v>
      </c>
      <c r="E94" s="231">
        <v>6.3</v>
      </c>
      <c r="F94" s="197">
        <v>0</v>
      </c>
      <c r="G94" s="197">
        <v>12</v>
      </c>
      <c r="H94" s="188">
        <f t="shared" si="6"/>
        <v>75.599999999999994</v>
      </c>
      <c r="I94" s="546"/>
      <c r="J94" s="189"/>
      <c r="K94" s="190">
        <f t="shared" si="7"/>
        <v>0</v>
      </c>
      <c r="L94" s="545">
        <f t="shared" si="2"/>
        <v>0</v>
      </c>
      <c r="M94" s="191">
        <f t="shared" si="8"/>
        <v>0</v>
      </c>
      <c r="N94" s="191">
        <f t="shared" si="9"/>
        <v>0</v>
      </c>
      <c r="O94" s="191">
        <f t="shared" si="10"/>
        <v>0</v>
      </c>
    </row>
    <row r="95" spans="1:15" s="58" customFormat="1" ht="24" customHeight="1" x14ac:dyDescent="0.25">
      <c r="A95" s="305" t="str">
        <f>'Kalk UHR MWS'!A95</f>
        <v>HG</v>
      </c>
      <c r="B95" s="305" t="str">
        <f>'Kalk UHR MWS'!B95</f>
        <v>OG</v>
      </c>
      <c r="C95" s="305" t="str">
        <f>IF('Kalk UHR MWS'!C95="","",'Kalk UHR MWS'!C95)</f>
        <v>OG24</v>
      </c>
      <c r="D95" s="305" t="str">
        <f>'Kalk UHR MWS'!D95</f>
        <v>Lehrküche</v>
      </c>
      <c r="E95" s="231">
        <v>15</v>
      </c>
      <c r="F95" s="197">
        <v>0</v>
      </c>
      <c r="G95" s="197">
        <v>12</v>
      </c>
      <c r="H95" s="188">
        <f t="shared" si="6"/>
        <v>180</v>
      </c>
      <c r="I95" s="546"/>
      <c r="J95" s="189"/>
      <c r="K95" s="190">
        <f t="shared" si="7"/>
        <v>0</v>
      </c>
      <c r="L95" s="545">
        <f t="shared" si="2"/>
        <v>0</v>
      </c>
      <c r="M95" s="191">
        <f t="shared" si="8"/>
        <v>0</v>
      </c>
      <c r="N95" s="191">
        <f t="shared" si="9"/>
        <v>0</v>
      </c>
      <c r="O95" s="191">
        <f t="shared" si="10"/>
        <v>0</v>
      </c>
    </row>
    <row r="96" spans="1:15" s="58" customFormat="1" ht="24" customHeight="1" x14ac:dyDescent="0.25">
      <c r="A96" s="305" t="str">
        <f>'Kalk UHR MWS'!A96</f>
        <v>HG</v>
      </c>
      <c r="B96" s="305" t="str">
        <f>'Kalk UHR MWS'!B96</f>
        <v>OG</v>
      </c>
      <c r="C96" s="305" t="str">
        <f>IF('Kalk UHR MWS'!C96="","",'Kalk UHR MWS'!C96)</f>
        <v>OG18</v>
      </c>
      <c r="D96" s="305" t="str">
        <f>'Kalk UHR MWS'!D96</f>
        <v>Klassenraum</v>
      </c>
      <c r="E96" s="231">
        <v>6</v>
      </c>
      <c r="F96" s="197">
        <v>0</v>
      </c>
      <c r="G96" s="197">
        <v>12</v>
      </c>
      <c r="H96" s="188">
        <f t="shared" si="0"/>
        <v>72</v>
      </c>
      <c r="I96" s="546"/>
      <c r="J96" s="189"/>
      <c r="K96" s="190">
        <f t="shared" si="1"/>
        <v>0</v>
      </c>
      <c r="L96" s="545">
        <f t="shared" si="2"/>
        <v>0</v>
      </c>
      <c r="M96" s="191">
        <f t="shared" si="3"/>
        <v>0</v>
      </c>
      <c r="N96" s="191">
        <f t="shared" si="4"/>
        <v>0</v>
      </c>
      <c r="O96" s="191">
        <f t="shared" si="5"/>
        <v>0</v>
      </c>
    </row>
    <row r="97" spans="1:15" s="58" customFormat="1" ht="24" customHeight="1" x14ac:dyDescent="0.25">
      <c r="A97" s="305" t="str">
        <f>'Kalk UHR MWS'!A97</f>
        <v>HG</v>
      </c>
      <c r="B97" s="305" t="str">
        <f>'Kalk UHR MWS'!B97</f>
        <v>OG</v>
      </c>
      <c r="C97" s="305" t="str">
        <f>IF('Kalk UHR MWS'!C97="","",'Kalk UHR MWS'!C97)</f>
        <v>OG17</v>
      </c>
      <c r="D97" s="305" t="str">
        <f>'Kalk UHR MWS'!D97</f>
        <v>Klassenraum</v>
      </c>
      <c r="E97" s="231">
        <v>9</v>
      </c>
      <c r="F97" s="197">
        <v>0</v>
      </c>
      <c r="G97" s="197">
        <v>12</v>
      </c>
      <c r="H97" s="188">
        <f t="shared" si="0"/>
        <v>108</v>
      </c>
      <c r="I97" s="546"/>
      <c r="J97" s="189"/>
      <c r="K97" s="190">
        <f t="shared" si="1"/>
        <v>0</v>
      </c>
      <c r="L97" s="545">
        <f t="shared" si="2"/>
        <v>0</v>
      </c>
      <c r="M97" s="191">
        <f t="shared" si="3"/>
        <v>0</v>
      </c>
      <c r="N97" s="191">
        <f t="shared" si="4"/>
        <v>0</v>
      </c>
      <c r="O97" s="191">
        <f t="shared" si="5"/>
        <v>0</v>
      </c>
    </row>
    <row r="98" spans="1:15" s="58" customFormat="1" ht="24" customHeight="1" x14ac:dyDescent="0.25">
      <c r="A98" s="305" t="str">
        <f>'Kalk UHR MWS'!A98</f>
        <v>HG</v>
      </c>
      <c r="B98" s="305" t="str">
        <f>'Kalk UHR MWS'!B98</f>
        <v>OG</v>
      </c>
      <c r="C98" s="305" t="str">
        <f>IF('Kalk UHR MWS'!C98="","",'Kalk UHR MWS'!C98)</f>
        <v>OG25</v>
      </c>
      <c r="D98" s="305" t="str">
        <f>'Kalk UHR MWS'!D98</f>
        <v>Lehrmittel</v>
      </c>
      <c r="E98" s="231"/>
      <c r="F98" s="197">
        <v>0</v>
      </c>
      <c r="G98" s="197">
        <v>12</v>
      </c>
      <c r="H98" s="188">
        <f t="shared" si="0"/>
        <v>0</v>
      </c>
      <c r="I98" s="546"/>
      <c r="J98" s="189"/>
      <c r="K98" s="190">
        <f t="shared" si="1"/>
        <v>0</v>
      </c>
      <c r="L98" s="545">
        <f t="shared" si="2"/>
        <v>0</v>
      </c>
      <c r="M98" s="191">
        <f t="shared" si="3"/>
        <v>0</v>
      </c>
      <c r="N98" s="191">
        <f t="shared" si="4"/>
        <v>0</v>
      </c>
      <c r="O98" s="191">
        <f t="shared" si="5"/>
        <v>0</v>
      </c>
    </row>
    <row r="99" spans="1:15" s="58" customFormat="1" ht="24" customHeight="1" x14ac:dyDescent="0.25">
      <c r="A99" s="305" t="str">
        <f>'Kalk UHR MWS'!A99</f>
        <v>HG</v>
      </c>
      <c r="B99" s="305" t="str">
        <f>'Kalk UHR MWS'!B99</f>
        <v>OG</v>
      </c>
      <c r="C99" s="305" t="str">
        <f>IF('Kalk UHR MWS'!C99="","",'Kalk UHR MWS'!C99)</f>
        <v/>
      </c>
      <c r="D99" s="305" t="str">
        <f>'Kalk UHR MWS'!D99</f>
        <v>Putzkammer</v>
      </c>
      <c r="E99" s="231"/>
      <c r="F99" s="197">
        <v>0</v>
      </c>
      <c r="G99" s="197">
        <v>12</v>
      </c>
      <c r="H99" s="188">
        <f t="shared" si="0"/>
        <v>0</v>
      </c>
      <c r="I99" s="546"/>
      <c r="J99" s="189"/>
      <c r="K99" s="190">
        <f t="shared" si="1"/>
        <v>0</v>
      </c>
      <c r="L99" s="545">
        <f t="shared" si="2"/>
        <v>0</v>
      </c>
      <c r="M99" s="191">
        <f t="shared" si="3"/>
        <v>0</v>
      </c>
      <c r="N99" s="191">
        <f t="shared" si="4"/>
        <v>0</v>
      </c>
      <c r="O99" s="191">
        <f t="shared" si="5"/>
        <v>0</v>
      </c>
    </row>
    <row r="100" spans="1:15" s="58" customFormat="1" ht="24" customHeight="1" x14ac:dyDescent="0.25">
      <c r="A100" s="305" t="str">
        <f>'Kalk UHR MWS'!A100</f>
        <v>HG</v>
      </c>
      <c r="B100" s="305" t="str">
        <f>'Kalk UHR MWS'!B100</f>
        <v>OG</v>
      </c>
      <c r="C100" s="305" t="str">
        <f>IF('Kalk UHR MWS'!C100="","",'Kalk UHR MWS'!C100)</f>
        <v/>
      </c>
      <c r="D100" s="305" t="str">
        <f>'Kalk UHR MWS'!D100</f>
        <v>Terrasse 1</v>
      </c>
      <c r="E100" s="231"/>
      <c r="F100" s="197">
        <v>0</v>
      </c>
      <c r="G100" s="197">
        <v>12</v>
      </c>
      <c r="H100" s="188">
        <f t="shared" si="0"/>
        <v>0</v>
      </c>
      <c r="I100" s="546"/>
      <c r="J100" s="189"/>
      <c r="K100" s="190">
        <f t="shared" si="1"/>
        <v>0</v>
      </c>
      <c r="L100" s="545">
        <f t="shared" si="2"/>
        <v>0</v>
      </c>
      <c r="M100" s="191">
        <f t="shared" si="3"/>
        <v>0</v>
      </c>
      <c r="N100" s="191">
        <f t="shared" si="4"/>
        <v>0</v>
      </c>
      <c r="O100" s="191">
        <f t="shared" si="5"/>
        <v>0</v>
      </c>
    </row>
    <row r="101" spans="1:15" s="58" customFormat="1" ht="24" customHeight="1" x14ac:dyDescent="0.25">
      <c r="A101" s="305" t="str">
        <f>'Kalk UHR MWS'!A101</f>
        <v>HG</v>
      </c>
      <c r="B101" s="305" t="str">
        <f>'Kalk UHR MWS'!B101</f>
        <v>OG</v>
      </c>
      <c r="C101" s="305" t="str">
        <f>IF('Kalk UHR MWS'!C101="","",'Kalk UHR MWS'!C101)</f>
        <v/>
      </c>
      <c r="D101" s="305" t="str">
        <f>'Kalk UHR MWS'!D101</f>
        <v>Halle/Foyer</v>
      </c>
      <c r="E101" s="231"/>
      <c r="F101" s="197">
        <v>0</v>
      </c>
      <c r="G101" s="197">
        <v>12</v>
      </c>
      <c r="H101" s="188">
        <f t="shared" si="0"/>
        <v>0</v>
      </c>
      <c r="I101" s="546"/>
      <c r="J101" s="189"/>
      <c r="K101" s="190">
        <f t="shared" si="1"/>
        <v>0</v>
      </c>
      <c r="L101" s="545">
        <f t="shared" si="2"/>
        <v>0</v>
      </c>
      <c r="M101" s="191">
        <f t="shared" si="3"/>
        <v>0</v>
      </c>
      <c r="N101" s="191">
        <f t="shared" si="4"/>
        <v>0</v>
      </c>
      <c r="O101" s="191">
        <f t="shared" si="5"/>
        <v>0</v>
      </c>
    </row>
    <row r="102" spans="1:15" s="58" customFormat="1" ht="24" customHeight="1" x14ac:dyDescent="0.25">
      <c r="A102" s="305" t="str">
        <f>'Kalk UHR MWS'!A102</f>
        <v>HG</v>
      </c>
      <c r="B102" s="305" t="str">
        <f>'Kalk UHR MWS'!B102</f>
        <v>OG</v>
      </c>
      <c r="C102" s="305" t="str">
        <f>IF('Kalk UHR MWS'!C102="","",'Kalk UHR MWS'!C102)</f>
        <v>OG31</v>
      </c>
      <c r="D102" s="305" t="str">
        <f>'Kalk UHR MWS'!D102</f>
        <v>Sekretariat</v>
      </c>
      <c r="E102" s="231"/>
      <c r="F102" s="197">
        <v>0</v>
      </c>
      <c r="G102" s="197">
        <v>12</v>
      </c>
      <c r="H102" s="188">
        <f t="shared" si="0"/>
        <v>0</v>
      </c>
      <c r="I102" s="546"/>
      <c r="J102" s="189"/>
      <c r="K102" s="190">
        <f t="shared" si="1"/>
        <v>0</v>
      </c>
      <c r="L102" s="545">
        <f t="shared" si="2"/>
        <v>0</v>
      </c>
      <c r="M102" s="191">
        <f t="shared" si="3"/>
        <v>0</v>
      </c>
      <c r="N102" s="191">
        <f t="shared" si="4"/>
        <v>0</v>
      </c>
      <c r="O102" s="191">
        <f t="shared" si="5"/>
        <v>0</v>
      </c>
    </row>
    <row r="103" spans="1:15" s="58" customFormat="1" ht="32.4" customHeight="1" x14ac:dyDescent="0.25">
      <c r="A103" s="305" t="str">
        <f>'Kalk UHR MWS'!A103</f>
        <v>HG</v>
      </c>
      <c r="B103" s="305" t="str">
        <f>'Kalk UHR MWS'!B103</f>
        <v>OG</v>
      </c>
      <c r="C103" s="305" t="str">
        <f>IF('Kalk UHR MWS'!C103="","",'Kalk UHR MWS'!C103)</f>
        <v>OG30</v>
      </c>
      <c r="D103" s="305" t="str">
        <f>'Kalk UHR MWS'!D103</f>
        <v>Rektor</v>
      </c>
      <c r="E103" s="231"/>
      <c r="F103" s="197">
        <v>0</v>
      </c>
      <c r="G103" s="197">
        <v>12</v>
      </c>
      <c r="H103" s="188">
        <f t="shared" si="0"/>
        <v>0</v>
      </c>
      <c r="I103" s="546"/>
      <c r="J103" s="189"/>
      <c r="K103" s="190">
        <f t="shared" si="1"/>
        <v>0</v>
      </c>
      <c r="L103" s="545">
        <f t="shared" si="2"/>
        <v>0</v>
      </c>
      <c r="M103" s="191">
        <f t="shared" si="3"/>
        <v>0</v>
      </c>
      <c r="N103" s="191">
        <f t="shared" si="4"/>
        <v>0</v>
      </c>
      <c r="O103" s="191">
        <f t="shared" si="5"/>
        <v>0</v>
      </c>
    </row>
    <row r="104" spans="1:15" s="58" customFormat="1" ht="26.4" customHeight="1" x14ac:dyDescent="0.25">
      <c r="A104" s="305" t="str">
        <f>'Kalk UHR MWS'!A104</f>
        <v>HG</v>
      </c>
      <c r="B104" s="305" t="str">
        <f>'Kalk UHR MWS'!B104</f>
        <v>OG</v>
      </c>
      <c r="C104" s="305" t="str">
        <f>IF('Kalk UHR MWS'!C104="","",'Kalk UHR MWS'!C104)</f>
        <v>OG32</v>
      </c>
      <c r="D104" s="305" t="str">
        <f>'Kalk UHR MWS'!D104</f>
        <v>Konrektor</v>
      </c>
      <c r="E104" s="231"/>
      <c r="F104" s="197">
        <v>0</v>
      </c>
      <c r="G104" s="197">
        <v>12</v>
      </c>
      <c r="H104" s="188">
        <f t="shared" si="0"/>
        <v>0</v>
      </c>
      <c r="I104" s="546"/>
      <c r="J104" s="189"/>
      <c r="K104" s="190">
        <f t="shared" si="1"/>
        <v>0</v>
      </c>
      <c r="L104" s="545">
        <f t="shared" si="2"/>
        <v>0</v>
      </c>
      <c r="M104" s="191">
        <f t="shared" si="3"/>
        <v>0</v>
      </c>
      <c r="N104" s="191">
        <f t="shared" si="4"/>
        <v>0</v>
      </c>
      <c r="O104" s="191">
        <f t="shared" si="5"/>
        <v>0</v>
      </c>
    </row>
    <row r="105" spans="1:15" s="58" customFormat="1" ht="27" customHeight="1" x14ac:dyDescent="0.25">
      <c r="A105" s="305" t="str">
        <f>'Kalk UHR MWS'!A105</f>
        <v>HG</v>
      </c>
      <c r="B105" s="305" t="str">
        <f>'Kalk UHR MWS'!B105</f>
        <v>OG</v>
      </c>
      <c r="C105" s="305" t="str">
        <f>IF('Kalk UHR MWS'!C105="","",'Kalk UHR MWS'!C105)</f>
        <v>OG16</v>
      </c>
      <c r="D105" s="305" t="str">
        <f>'Kalk UHR MWS'!D105</f>
        <v>Vorraum Besprechung</v>
      </c>
      <c r="E105" s="231">
        <v>2</v>
      </c>
      <c r="F105" s="197">
        <v>0</v>
      </c>
      <c r="G105" s="197">
        <v>12</v>
      </c>
      <c r="H105" s="188">
        <f t="shared" si="0"/>
        <v>24</v>
      </c>
      <c r="I105" s="546"/>
      <c r="J105" s="189"/>
      <c r="K105" s="190">
        <f t="shared" si="1"/>
        <v>0</v>
      </c>
      <c r="L105" s="545">
        <f t="shared" si="2"/>
        <v>0</v>
      </c>
      <c r="M105" s="191">
        <f t="shared" si="3"/>
        <v>0</v>
      </c>
      <c r="N105" s="191">
        <f t="shared" si="4"/>
        <v>0</v>
      </c>
      <c r="O105" s="191">
        <f t="shared" si="5"/>
        <v>0</v>
      </c>
    </row>
    <row r="106" spans="1:15" s="58" customFormat="1" ht="24" customHeight="1" x14ac:dyDescent="0.25">
      <c r="A106" s="305" t="str">
        <f>'Kalk UHR MWS'!A106</f>
        <v>HG</v>
      </c>
      <c r="B106" s="305" t="str">
        <f>'Kalk UHR MWS'!B106</f>
        <v>OG</v>
      </c>
      <c r="C106" s="305" t="str">
        <f>IF('Kalk UHR MWS'!C106="","",'Kalk UHR MWS'!C106)</f>
        <v>OG16</v>
      </c>
      <c r="D106" s="305" t="str">
        <f>'Kalk UHR MWS'!D106</f>
        <v>Besprechung/Arzt</v>
      </c>
      <c r="E106" s="231">
        <v>2</v>
      </c>
      <c r="F106" s="197">
        <v>0</v>
      </c>
      <c r="G106" s="197">
        <v>12</v>
      </c>
      <c r="H106" s="188">
        <f t="shared" si="0"/>
        <v>24</v>
      </c>
      <c r="I106" s="546"/>
      <c r="J106" s="189"/>
      <c r="K106" s="190">
        <f t="shared" si="1"/>
        <v>0</v>
      </c>
      <c r="L106" s="545">
        <f t="shared" si="2"/>
        <v>0</v>
      </c>
      <c r="M106" s="191">
        <f t="shared" si="3"/>
        <v>0</v>
      </c>
      <c r="N106" s="191">
        <f t="shared" si="4"/>
        <v>0</v>
      </c>
      <c r="O106" s="191">
        <f t="shared" si="5"/>
        <v>0</v>
      </c>
    </row>
    <row r="107" spans="1:15" s="58" customFormat="1" ht="24.6" customHeight="1" x14ac:dyDescent="0.25">
      <c r="A107" s="305" t="str">
        <f>'Kalk UHR MWS'!A107</f>
        <v>HG</v>
      </c>
      <c r="B107" s="305" t="str">
        <f>'Kalk UHR MWS'!B107</f>
        <v>OG</v>
      </c>
      <c r="C107" s="305" t="str">
        <f>IF('Kalk UHR MWS'!C107="","",'Kalk UHR MWS'!C107)</f>
        <v/>
      </c>
      <c r="D107" s="305" t="str">
        <f>'Kalk UHR MWS'!D107</f>
        <v>Flur 2</v>
      </c>
      <c r="E107" s="231">
        <v>6.3</v>
      </c>
      <c r="F107" s="197">
        <v>0</v>
      </c>
      <c r="G107" s="197">
        <v>12</v>
      </c>
      <c r="H107" s="188">
        <f t="shared" si="0"/>
        <v>75.599999999999994</v>
      </c>
      <c r="I107" s="546"/>
      <c r="J107" s="189"/>
      <c r="K107" s="190">
        <f t="shared" si="1"/>
        <v>0</v>
      </c>
      <c r="L107" s="545">
        <f t="shared" si="2"/>
        <v>0</v>
      </c>
      <c r="M107" s="191">
        <f t="shared" si="3"/>
        <v>0</v>
      </c>
      <c r="N107" s="191">
        <f t="shared" si="4"/>
        <v>0</v>
      </c>
      <c r="O107" s="191">
        <f t="shared" si="5"/>
        <v>0</v>
      </c>
    </row>
    <row r="108" spans="1:15" s="58" customFormat="1" ht="24" customHeight="1" x14ac:dyDescent="0.25">
      <c r="A108" s="305" t="str">
        <f>'Kalk UHR MWS'!A108</f>
        <v>HG</v>
      </c>
      <c r="B108" s="305" t="str">
        <f>'Kalk UHR MWS'!B108</f>
        <v>ZG</v>
      </c>
      <c r="C108" s="305" t="str">
        <f>IF('Kalk UHR MWS'!C108="","",'Kalk UHR MWS'!C108)</f>
        <v>OG33</v>
      </c>
      <c r="D108" s="305" t="str">
        <f>'Kalk UHR MWS'!D108</f>
        <v>Bibliothek im Lehrerzimmer</v>
      </c>
      <c r="E108" s="231"/>
      <c r="F108" s="197">
        <v>0</v>
      </c>
      <c r="G108" s="197">
        <v>12</v>
      </c>
      <c r="H108" s="188">
        <f t="shared" si="0"/>
        <v>0</v>
      </c>
      <c r="I108" s="546"/>
      <c r="J108" s="189"/>
      <c r="K108" s="190">
        <f t="shared" si="1"/>
        <v>0</v>
      </c>
      <c r="L108" s="545">
        <f t="shared" si="2"/>
        <v>0</v>
      </c>
      <c r="M108" s="191">
        <f t="shared" si="3"/>
        <v>0</v>
      </c>
      <c r="N108" s="191">
        <f t="shared" si="4"/>
        <v>0</v>
      </c>
      <c r="O108" s="191">
        <f t="shared" si="5"/>
        <v>0</v>
      </c>
    </row>
    <row r="109" spans="1:15" s="58" customFormat="1" ht="24" customHeight="1" x14ac:dyDescent="0.25">
      <c r="A109" s="305" t="str">
        <f>'Kalk UHR MWS'!A109</f>
        <v>HG</v>
      </c>
      <c r="B109" s="305" t="str">
        <f>'Kalk UHR MWS'!B109</f>
        <v>ZG</v>
      </c>
      <c r="C109" s="305" t="str">
        <f>IF('Kalk UHR MWS'!C109="","",'Kalk UHR MWS'!C109)</f>
        <v>OG33</v>
      </c>
      <c r="D109" s="305" t="str">
        <f>'Kalk UHR MWS'!D109</f>
        <v>Lehrerzimmer</v>
      </c>
      <c r="E109" s="231"/>
      <c r="F109" s="197">
        <v>0</v>
      </c>
      <c r="G109" s="197">
        <v>12</v>
      </c>
      <c r="H109" s="188">
        <f t="shared" si="0"/>
        <v>0</v>
      </c>
      <c r="I109" s="546"/>
      <c r="J109" s="189"/>
      <c r="K109" s="190">
        <f t="shared" si="1"/>
        <v>0</v>
      </c>
      <c r="L109" s="545">
        <f t="shared" si="2"/>
        <v>0</v>
      </c>
      <c r="M109" s="191">
        <f t="shared" si="3"/>
        <v>0</v>
      </c>
      <c r="N109" s="191">
        <f t="shared" si="4"/>
        <v>0</v>
      </c>
      <c r="O109" s="191">
        <f t="shared" si="5"/>
        <v>0</v>
      </c>
    </row>
    <row r="110" spans="1:15" s="58" customFormat="1" ht="24" customHeight="1" x14ac:dyDescent="0.25">
      <c r="A110" s="305" t="str">
        <f>'Kalk UHR MWS'!A110</f>
        <v>HG</v>
      </c>
      <c r="B110" s="305" t="str">
        <f>'Kalk UHR MWS'!B110</f>
        <v>ZG</v>
      </c>
      <c r="C110" s="305" t="str">
        <f>IF('Kalk UHR MWS'!C110="","",'Kalk UHR MWS'!C110)</f>
        <v>OG33.1</v>
      </c>
      <c r="D110" s="305" t="str">
        <f>'Kalk UHR MWS'!D110</f>
        <v>Lehrer Vorbereitung</v>
      </c>
      <c r="E110" s="231"/>
      <c r="F110" s="197">
        <v>0</v>
      </c>
      <c r="G110" s="197">
        <v>12</v>
      </c>
      <c r="H110" s="188">
        <f t="shared" si="0"/>
        <v>0</v>
      </c>
      <c r="I110" s="546"/>
      <c r="J110" s="189"/>
      <c r="K110" s="190">
        <f t="shared" si="1"/>
        <v>0</v>
      </c>
      <c r="L110" s="545">
        <f t="shared" si="2"/>
        <v>0</v>
      </c>
      <c r="M110" s="191">
        <f t="shared" si="3"/>
        <v>0</v>
      </c>
      <c r="N110" s="191">
        <f t="shared" si="4"/>
        <v>0</v>
      </c>
      <c r="O110" s="191">
        <f t="shared" si="5"/>
        <v>0</v>
      </c>
    </row>
    <row r="111" spans="1:15" s="58" customFormat="1" ht="24" customHeight="1" x14ac:dyDescent="0.25">
      <c r="A111" s="305" t="str">
        <f>'Kalk UHR MWS'!A111</f>
        <v>HG</v>
      </c>
      <c r="B111" s="305" t="str">
        <f>'Kalk UHR MWS'!B111</f>
        <v>ZG</v>
      </c>
      <c r="C111" s="305" t="str">
        <f>IF('Kalk UHR MWS'!C111="","",'Kalk UHR MWS'!C111)</f>
        <v/>
      </c>
      <c r="D111" s="305" t="str">
        <f>'Kalk UHR MWS'!D111</f>
        <v>Wendeltreppe zur Empore Lehrerzimmer</v>
      </c>
      <c r="E111" s="231"/>
      <c r="F111" s="197">
        <v>0</v>
      </c>
      <c r="G111" s="197">
        <v>12</v>
      </c>
      <c r="H111" s="188">
        <f t="shared" si="0"/>
        <v>0</v>
      </c>
      <c r="I111" s="546"/>
      <c r="J111" s="189"/>
      <c r="K111" s="190">
        <f t="shared" si="1"/>
        <v>0</v>
      </c>
      <c r="L111" s="545">
        <f t="shared" si="2"/>
        <v>0</v>
      </c>
      <c r="M111" s="191">
        <f t="shared" si="3"/>
        <v>0</v>
      </c>
      <c r="N111" s="191">
        <f t="shared" si="4"/>
        <v>0</v>
      </c>
      <c r="O111" s="191">
        <f t="shared" si="5"/>
        <v>0</v>
      </c>
    </row>
    <row r="112" spans="1:15" s="58" customFormat="1" ht="24" customHeight="1" x14ac:dyDescent="0.25">
      <c r="A112" s="305" t="str">
        <f>'Kalk UHR MWS'!A112</f>
        <v>HG</v>
      </c>
      <c r="B112" s="305" t="str">
        <f>'Kalk UHR MWS'!B112</f>
        <v>ZG</v>
      </c>
      <c r="C112" s="305" t="str">
        <f>IF('Kalk UHR MWS'!C112="","",'Kalk UHR MWS'!C112)</f>
        <v/>
      </c>
      <c r="D112" s="305" t="str">
        <f>'Kalk UHR MWS'!D112</f>
        <v>Empore Besprechung</v>
      </c>
      <c r="E112" s="231">
        <v>18</v>
      </c>
      <c r="F112" s="197">
        <v>0</v>
      </c>
      <c r="G112" s="197">
        <v>12</v>
      </c>
      <c r="H112" s="188">
        <f t="shared" si="0"/>
        <v>216</v>
      </c>
      <c r="I112" s="546"/>
      <c r="J112" s="189"/>
      <c r="K112" s="190">
        <f t="shared" si="1"/>
        <v>0</v>
      </c>
      <c r="L112" s="545">
        <f t="shared" si="2"/>
        <v>0</v>
      </c>
      <c r="M112" s="191">
        <f t="shared" si="3"/>
        <v>0</v>
      </c>
      <c r="N112" s="191">
        <f t="shared" si="4"/>
        <v>0</v>
      </c>
      <c r="O112" s="191">
        <f t="shared" si="5"/>
        <v>0</v>
      </c>
    </row>
    <row r="113" spans="1:15" s="58" customFormat="1" ht="24" customHeight="1" x14ac:dyDescent="0.25">
      <c r="A113" s="305" t="str">
        <f>'Kalk UHR MWS'!A113</f>
        <v>HG</v>
      </c>
      <c r="B113" s="305" t="str">
        <f>'Kalk UHR MWS'!B113</f>
        <v>ZG</v>
      </c>
      <c r="C113" s="305" t="str">
        <f>IF('Kalk UHR MWS'!C113="","",'Kalk UHR MWS'!C113)</f>
        <v/>
      </c>
      <c r="D113" s="305" t="str">
        <f>'Kalk UHR MWS'!D113</f>
        <v>Empore Nebenraum</v>
      </c>
      <c r="E113" s="231">
        <v>3</v>
      </c>
      <c r="F113" s="197">
        <v>0</v>
      </c>
      <c r="G113" s="197">
        <v>12</v>
      </c>
      <c r="H113" s="188">
        <f t="shared" si="0"/>
        <v>36</v>
      </c>
      <c r="I113" s="546"/>
      <c r="J113" s="189"/>
      <c r="K113" s="190">
        <f t="shared" si="1"/>
        <v>0</v>
      </c>
      <c r="L113" s="545">
        <f t="shared" si="2"/>
        <v>0</v>
      </c>
      <c r="M113" s="191">
        <f t="shared" si="3"/>
        <v>0</v>
      </c>
      <c r="N113" s="191">
        <f t="shared" si="4"/>
        <v>0</v>
      </c>
      <c r="O113" s="191">
        <f t="shared" si="5"/>
        <v>0</v>
      </c>
    </row>
    <row r="114" spans="1:15" s="58" customFormat="1" ht="24" customHeight="1" x14ac:dyDescent="0.25">
      <c r="A114" s="305" t="str">
        <f>'Kalk UHR MWS'!A114</f>
        <v>HG</v>
      </c>
      <c r="B114" s="305" t="str">
        <f>'Kalk UHR MWS'!B114</f>
        <v>OG</v>
      </c>
      <c r="C114" s="305" t="str">
        <f>IF('Kalk UHR MWS'!C114="","",'Kalk UHR MWS'!C114)</f>
        <v>OG15</v>
      </c>
      <c r="D114" s="305" t="str">
        <f>'Kalk UHR MWS'!D114</f>
        <v>Kinder- und Jugendsozialarbeit</v>
      </c>
      <c r="E114" s="231">
        <v>6</v>
      </c>
      <c r="F114" s="197">
        <v>0</v>
      </c>
      <c r="G114" s="197">
        <v>12</v>
      </c>
      <c r="H114" s="188">
        <f t="shared" si="0"/>
        <v>72</v>
      </c>
      <c r="I114" s="546"/>
      <c r="J114" s="189"/>
      <c r="K114" s="190">
        <f t="shared" si="1"/>
        <v>0</v>
      </c>
      <c r="L114" s="545">
        <f t="shared" si="2"/>
        <v>0</v>
      </c>
      <c r="M114" s="191">
        <f t="shared" si="3"/>
        <v>0</v>
      </c>
      <c r="N114" s="191">
        <f t="shared" si="4"/>
        <v>0</v>
      </c>
      <c r="O114" s="191">
        <f t="shared" si="5"/>
        <v>0</v>
      </c>
    </row>
    <row r="115" spans="1:15" s="58" customFormat="1" ht="24" customHeight="1" x14ac:dyDescent="0.25">
      <c r="A115" s="305" t="str">
        <f>'Kalk UHR MWS'!A115</f>
        <v>HG</v>
      </c>
      <c r="B115" s="305" t="str">
        <f>'Kalk UHR MWS'!B115</f>
        <v>OG</v>
      </c>
      <c r="C115" s="305" t="str">
        <f>IF('Kalk UHR MWS'!C115="","",'Kalk UHR MWS'!C115)</f>
        <v>OG14</v>
      </c>
      <c r="D115" s="305" t="str">
        <f>'Kalk UHR MWS'!D115</f>
        <v>Deutschklasse</v>
      </c>
      <c r="E115" s="231">
        <v>9</v>
      </c>
      <c r="F115" s="197">
        <v>0</v>
      </c>
      <c r="G115" s="197">
        <v>12</v>
      </c>
      <c r="H115" s="188">
        <f t="shared" si="0"/>
        <v>108</v>
      </c>
      <c r="I115" s="546"/>
      <c r="J115" s="189"/>
      <c r="K115" s="190">
        <f t="shared" si="1"/>
        <v>0</v>
      </c>
      <c r="L115" s="545">
        <f t="shared" si="2"/>
        <v>0</v>
      </c>
      <c r="M115" s="191">
        <f t="shared" si="3"/>
        <v>0</v>
      </c>
      <c r="N115" s="191">
        <f t="shared" si="4"/>
        <v>0</v>
      </c>
      <c r="O115" s="191">
        <f t="shared" si="5"/>
        <v>0</v>
      </c>
    </row>
    <row r="116" spans="1:15" s="58" customFormat="1" ht="29.4" customHeight="1" x14ac:dyDescent="0.25">
      <c r="A116" s="305" t="str">
        <f>'Kalk UHR MWS'!A116</f>
        <v>HG</v>
      </c>
      <c r="B116" s="305" t="str">
        <f>'Kalk UHR MWS'!B116</f>
        <v>OG</v>
      </c>
      <c r="C116" s="305" t="str">
        <f>IF('Kalk UHR MWS'!C116="","",'Kalk UHR MWS'!C116)</f>
        <v>OG13</v>
      </c>
      <c r="D116" s="305" t="str">
        <f>'Kalk UHR MWS'!D116</f>
        <v>Lehrmittel</v>
      </c>
      <c r="E116" s="231"/>
      <c r="F116" s="197">
        <v>0</v>
      </c>
      <c r="G116" s="197">
        <v>12</v>
      </c>
      <c r="H116" s="188">
        <f t="shared" si="0"/>
        <v>0</v>
      </c>
      <c r="I116" s="546"/>
      <c r="J116" s="189"/>
      <c r="K116" s="190">
        <f t="shared" si="1"/>
        <v>0</v>
      </c>
      <c r="L116" s="545">
        <f t="shared" si="2"/>
        <v>0</v>
      </c>
      <c r="M116" s="191">
        <f t="shared" si="3"/>
        <v>0</v>
      </c>
      <c r="N116" s="191">
        <f t="shared" si="4"/>
        <v>0</v>
      </c>
      <c r="O116" s="191">
        <f t="shared" si="5"/>
        <v>0</v>
      </c>
    </row>
    <row r="117" spans="1:15" s="58" customFormat="1" ht="29.4" customHeight="1" x14ac:dyDescent="0.25">
      <c r="A117" s="305" t="str">
        <f>'Kalk UHR MWS'!A117</f>
        <v>HG</v>
      </c>
      <c r="B117" s="305" t="str">
        <f>'Kalk UHR MWS'!B117</f>
        <v>OG</v>
      </c>
      <c r="C117" s="305" t="str">
        <f>IF('Kalk UHR MWS'!C117="","",'Kalk UHR MWS'!C117)</f>
        <v/>
      </c>
      <c r="D117" s="305" t="str">
        <f>'Kalk UHR MWS'!D117</f>
        <v>Flur 3</v>
      </c>
      <c r="E117" s="231">
        <v>26.7</v>
      </c>
      <c r="F117" s="197">
        <v>0</v>
      </c>
      <c r="G117" s="197">
        <v>12</v>
      </c>
      <c r="H117" s="188">
        <f t="shared" si="0"/>
        <v>320.39999999999998</v>
      </c>
      <c r="I117" s="546"/>
      <c r="J117" s="189"/>
      <c r="K117" s="190">
        <f t="shared" si="1"/>
        <v>0</v>
      </c>
      <c r="L117" s="545">
        <f t="shared" si="2"/>
        <v>0</v>
      </c>
      <c r="M117" s="191">
        <f t="shared" si="3"/>
        <v>0</v>
      </c>
      <c r="N117" s="191">
        <f t="shared" si="4"/>
        <v>0</v>
      </c>
      <c r="O117" s="191">
        <f t="shared" si="5"/>
        <v>0</v>
      </c>
    </row>
    <row r="118" spans="1:15" s="58" customFormat="1" ht="29.4" customHeight="1" x14ac:dyDescent="0.25">
      <c r="A118" s="305" t="str">
        <f>'Kalk UHR MWS'!A118</f>
        <v>HG</v>
      </c>
      <c r="B118" s="305" t="str">
        <f>'Kalk UHR MWS'!B118</f>
        <v>OG</v>
      </c>
      <c r="C118" s="305" t="str">
        <f>IF('Kalk UHR MWS'!C118="","",'Kalk UHR MWS'!C118)</f>
        <v>OG08</v>
      </c>
      <c r="D118" s="305" t="str">
        <f>'Kalk UHR MWS'!D118</f>
        <v>WC Beh</v>
      </c>
      <c r="E118" s="231"/>
      <c r="F118" s="197">
        <v>0</v>
      </c>
      <c r="G118" s="197">
        <v>12</v>
      </c>
      <c r="H118" s="188">
        <f t="shared" si="0"/>
        <v>0</v>
      </c>
      <c r="I118" s="546"/>
      <c r="J118" s="189"/>
      <c r="K118" s="190">
        <f t="shared" si="1"/>
        <v>0</v>
      </c>
      <c r="L118" s="545">
        <f t="shared" si="2"/>
        <v>0</v>
      </c>
      <c r="M118" s="191">
        <f t="shared" si="3"/>
        <v>0</v>
      </c>
      <c r="N118" s="191">
        <f t="shared" si="4"/>
        <v>0</v>
      </c>
      <c r="O118" s="191">
        <f t="shared" si="5"/>
        <v>0</v>
      </c>
    </row>
    <row r="119" spans="1:15" s="58" customFormat="1" ht="29.4" customHeight="1" x14ac:dyDescent="0.25">
      <c r="A119" s="305" t="str">
        <f>'Kalk UHR MWS'!A119</f>
        <v>HG</v>
      </c>
      <c r="B119" s="305" t="str">
        <f>'Kalk UHR MWS'!B119</f>
        <v>OG</v>
      </c>
      <c r="C119" s="305" t="str">
        <f>IF('Kalk UHR MWS'!C119="","",'Kalk UHR MWS'!C119)</f>
        <v>OG07</v>
      </c>
      <c r="D119" s="305" t="str">
        <f>'Kalk UHR MWS'!D119</f>
        <v>WC Lehrer</v>
      </c>
      <c r="E119" s="231"/>
      <c r="F119" s="197">
        <v>0</v>
      </c>
      <c r="G119" s="197">
        <v>12</v>
      </c>
      <c r="H119" s="188">
        <f t="shared" si="0"/>
        <v>0</v>
      </c>
      <c r="I119" s="546"/>
      <c r="J119" s="189"/>
      <c r="K119" s="190">
        <f t="shared" si="1"/>
        <v>0</v>
      </c>
      <c r="L119" s="545">
        <f t="shared" si="2"/>
        <v>0</v>
      </c>
      <c r="M119" s="191">
        <f t="shared" si="3"/>
        <v>0</v>
      </c>
      <c r="N119" s="191">
        <f t="shared" si="4"/>
        <v>0</v>
      </c>
      <c r="O119" s="191">
        <f t="shared" si="5"/>
        <v>0</v>
      </c>
    </row>
    <row r="120" spans="1:15" s="58" customFormat="1" ht="29.4" customHeight="1" x14ac:dyDescent="0.25">
      <c r="A120" s="305" t="str">
        <f>'Kalk UHR MWS'!A120</f>
        <v>HG</v>
      </c>
      <c r="B120" s="305" t="str">
        <f>'Kalk UHR MWS'!B120</f>
        <v>OG</v>
      </c>
      <c r="C120" s="305" t="str">
        <f>IF('Kalk UHR MWS'!C120="","",'Kalk UHR MWS'!C120)</f>
        <v>OG06</v>
      </c>
      <c r="D120" s="305" t="str">
        <f>'Kalk UHR MWS'!D120</f>
        <v>WC Jungen</v>
      </c>
      <c r="E120" s="231"/>
      <c r="F120" s="197">
        <v>0</v>
      </c>
      <c r="G120" s="197">
        <v>12</v>
      </c>
      <c r="H120" s="188">
        <f t="shared" si="0"/>
        <v>0</v>
      </c>
      <c r="I120" s="546"/>
      <c r="J120" s="189"/>
      <c r="K120" s="190">
        <f t="shared" si="1"/>
        <v>0</v>
      </c>
      <c r="L120" s="545">
        <f t="shared" si="2"/>
        <v>0</v>
      </c>
      <c r="M120" s="191">
        <f t="shared" si="3"/>
        <v>0</v>
      </c>
      <c r="N120" s="191">
        <f t="shared" si="4"/>
        <v>0</v>
      </c>
      <c r="O120" s="191">
        <f t="shared" si="5"/>
        <v>0</v>
      </c>
    </row>
    <row r="121" spans="1:15" s="58" customFormat="1" ht="29.4" customHeight="1" x14ac:dyDescent="0.25">
      <c r="A121" s="305" t="str">
        <f>'Kalk UHR MWS'!A121</f>
        <v>HG</v>
      </c>
      <c r="B121" s="305" t="str">
        <f>'Kalk UHR MWS'!B121</f>
        <v>OG</v>
      </c>
      <c r="C121" s="305" t="str">
        <f>IF('Kalk UHR MWS'!C121="","",'Kalk UHR MWS'!C121)</f>
        <v>OG05</v>
      </c>
      <c r="D121" s="305" t="str">
        <f>'Kalk UHR MWS'!D121</f>
        <v>WC Mädchen</v>
      </c>
      <c r="E121" s="231"/>
      <c r="F121" s="197">
        <v>0</v>
      </c>
      <c r="G121" s="197">
        <v>12</v>
      </c>
      <c r="H121" s="188">
        <f t="shared" si="0"/>
        <v>0</v>
      </c>
      <c r="I121" s="546"/>
      <c r="J121" s="189"/>
      <c r="K121" s="190">
        <f t="shared" si="1"/>
        <v>0</v>
      </c>
      <c r="L121" s="545">
        <f t="shared" si="2"/>
        <v>0</v>
      </c>
      <c r="M121" s="191">
        <f t="shared" si="3"/>
        <v>0</v>
      </c>
      <c r="N121" s="191">
        <f t="shared" si="4"/>
        <v>0</v>
      </c>
      <c r="O121" s="191">
        <f t="shared" si="5"/>
        <v>0</v>
      </c>
    </row>
    <row r="122" spans="1:15" s="58" customFormat="1" ht="29.4" customHeight="1" x14ac:dyDescent="0.25">
      <c r="A122" s="305" t="str">
        <f>'Kalk UHR MWS'!A122</f>
        <v>HG</v>
      </c>
      <c r="B122" s="305" t="str">
        <f>'Kalk UHR MWS'!B122</f>
        <v>OG</v>
      </c>
      <c r="C122" s="305" t="str">
        <f>IF('Kalk UHR MWS'!C122="","",'Kalk UHR MWS'!C122)</f>
        <v>OG12</v>
      </c>
      <c r="D122" s="305" t="str">
        <f>'Kalk UHR MWS'!D122</f>
        <v>Klassenraum</v>
      </c>
      <c r="E122" s="231">
        <v>9</v>
      </c>
      <c r="F122" s="197">
        <v>0</v>
      </c>
      <c r="G122" s="197">
        <v>12</v>
      </c>
      <c r="H122" s="188">
        <f t="shared" si="0"/>
        <v>108</v>
      </c>
      <c r="I122" s="546"/>
      <c r="J122" s="189"/>
      <c r="K122" s="190">
        <f t="shared" si="1"/>
        <v>0</v>
      </c>
      <c r="L122" s="545">
        <f t="shared" si="2"/>
        <v>0</v>
      </c>
      <c r="M122" s="191">
        <f t="shared" si="3"/>
        <v>0</v>
      </c>
      <c r="N122" s="191">
        <f t="shared" si="4"/>
        <v>0</v>
      </c>
      <c r="O122" s="191">
        <f t="shared" si="5"/>
        <v>0</v>
      </c>
    </row>
    <row r="123" spans="1:15" s="58" customFormat="1" ht="29.4" customHeight="1" x14ac:dyDescent="0.25">
      <c r="A123" s="305" t="str">
        <f>'Kalk UHR MWS'!A123</f>
        <v>HG</v>
      </c>
      <c r="B123" s="305" t="str">
        <f>'Kalk UHR MWS'!B123</f>
        <v>OG</v>
      </c>
      <c r="C123" s="305" t="str">
        <f>IF('Kalk UHR MWS'!C123="","",'Kalk UHR MWS'!C123)</f>
        <v>OG11</v>
      </c>
      <c r="D123" s="305" t="str">
        <f>'Kalk UHR MWS'!D123</f>
        <v>Klassenraum</v>
      </c>
      <c r="E123" s="231">
        <v>9</v>
      </c>
      <c r="F123" s="197">
        <v>0</v>
      </c>
      <c r="G123" s="197">
        <v>12</v>
      </c>
      <c r="H123" s="188">
        <f t="shared" si="0"/>
        <v>108</v>
      </c>
      <c r="I123" s="546"/>
      <c r="J123" s="189"/>
      <c r="K123" s="190">
        <f t="shared" si="1"/>
        <v>0</v>
      </c>
      <c r="L123" s="545">
        <f t="shared" si="2"/>
        <v>0</v>
      </c>
      <c r="M123" s="191">
        <f t="shared" si="3"/>
        <v>0</v>
      </c>
      <c r="N123" s="191">
        <f t="shared" si="4"/>
        <v>0</v>
      </c>
      <c r="O123" s="191">
        <f t="shared" si="5"/>
        <v>0</v>
      </c>
    </row>
    <row r="124" spans="1:15" s="58" customFormat="1" ht="29.4" customHeight="1" x14ac:dyDescent="0.25">
      <c r="A124" s="305" t="str">
        <f>'Kalk UHR MWS'!A124</f>
        <v>HG</v>
      </c>
      <c r="B124" s="305" t="str">
        <f>'Kalk UHR MWS'!B124</f>
        <v>OG</v>
      </c>
      <c r="C124" s="305" t="str">
        <f>IF('Kalk UHR MWS'!C124="","",'Kalk UHR MWS'!C124)</f>
        <v>OG10</v>
      </c>
      <c r="D124" s="305" t="str">
        <f>'Kalk UHR MWS'!D124</f>
        <v>Klassenraum</v>
      </c>
      <c r="E124" s="231">
        <v>9</v>
      </c>
      <c r="F124" s="197">
        <v>0</v>
      </c>
      <c r="G124" s="197">
        <v>12</v>
      </c>
      <c r="H124" s="188">
        <f t="shared" si="0"/>
        <v>108</v>
      </c>
      <c r="I124" s="546"/>
      <c r="J124" s="189"/>
      <c r="K124" s="190">
        <f t="shared" si="1"/>
        <v>0</v>
      </c>
      <c r="L124" s="545">
        <f t="shared" si="2"/>
        <v>0</v>
      </c>
      <c r="M124" s="191">
        <f t="shared" si="3"/>
        <v>0</v>
      </c>
      <c r="N124" s="191">
        <f t="shared" si="4"/>
        <v>0</v>
      </c>
      <c r="O124" s="191">
        <f t="shared" si="5"/>
        <v>0</v>
      </c>
    </row>
    <row r="125" spans="1:15" s="58" customFormat="1" ht="29.4" customHeight="1" x14ac:dyDescent="0.25">
      <c r="A125" s="305" t="str">
        <f>'Kalk UHR MWS'!A125</f>
        <v>HG</v>
      </c>
      <c r="B125" s="305" t="str">
        <f>'Kalk UHR MWS'!B125</f>
        <v>OG</v>
      </c>
      <c r="C125" s="305" t="str">
        <f>IF('Kalk UHR MWS'!C125="","",'Kalk UHR MWS'!C125)</f>
        <v>OG04</v>
      </c>
      <c r="D125" s="305" t="str">
        <f>'Kalk UHR MWS'!D125</f>
        <v>Klassenraum</v>
      </c>
      <c r="E125" s="231">
        <v>6</v>
      </c>
      <c r="F125" s="197">
        <v>0</v>
      </c>
      <c r="G125" s="197">
        <v>12</v>
      </c>
      <c r="H125" s="188">
        <f t="shared" si="0"/>
        <v>72</v>
      </c>
      <c r="I125" s="546"/>
      <c r="J125" s="189"/>
      <c r="K125" s="190">
        <f t="shared" si="1"/>
        <v>0</v>
      </c>
      <c r="L125" s="545">
        <f t="shared" si="2"/>
        <v>0</v>
      </c>
      <c r="M125" s="191">
        <f t="shared" si="3"/>
        <v>0</v>
      </c>
      <c r="N125" s="191">
        <f t="shared" si="4"/>
        <v>0</v>
      </c>
      <c r="O125" s="191">
        <f t="shared" si="5"/>
        <v>0</v>
      </c>
    </row>
    <row r="126" spans="1:15" s="58" customFormat="1" ht="29.4" customHeight="1" x14ac:dyDescent="0.25">
      <c r="A126" s="305" t="str">
        <f>'Kalk UHR MWS'!A126</f>
        <v>HG</v>
      </c>
      <c r="B126" s="305" t="str">
        <f>'Kalk UHR MWS'!B126</f>
        <v>OG</v>
      </c>
      <c r="C126" s="305" t="str">
        <f>IF('Kalk UHR MWS'!C126="","",'Kalk UHR MWS'!C126)</f>
        <v>OG03</v>
      </c>
      <c r="D126" s="305" t="str">
        <f>'Kalk UHR MWS'!D126</f>
        <v>Klassenraum</v>
      </c>
      <c r="E126" s="231">
        <v>6</v>
      </c>
      <c r="F126" s="197">
        <v>0</v>
      </c>
      <c r="G126" s="197">
        <v>12</v>
      </c>
      <c r="H126" s="188">
        <f t="shared" si="0"/>
        <v>72</v>
      </c>
      <c r="I126" s="546"/>
      <c r="J126" s="189"/>
      <c r="K126" s="190">
        <f t="shared" si="1"/>
        <v>0</v>
      </c>
      <c r="L126" s="545">
        <f t="shared" si="2"/>
        <v>0</v>
      </c>
      <c r="M126" s="191">
        <f t="shared" si="3"/>
        <v>0</v>
      </c>
      <c r="N126" s="191">
        <f t="shared" si="4"/>
        <v>0</v>
      </c>
      <c r="O126" s="191">
        <f t="shared" si="5"/>
        <v>0</v>
      </c>
    </row>
    <row r="127" spans="1:15" s="58" customFormat="1" ht="29.4" customHeight="1" x14ac:dyDescent="0.25">
      <c r="A127" s="305" t="str">
        <f>'Kalk UHR MWS'!A127</f>
        <v>HG</v>
      </c>
      <c r="B127" s="305" t="str">
        <f>'Kalk UHR MWS'!B127</f>
        <v>OG</v>
      </c>
      <c r="C127" s="305" t="str">
        <f>IF('Kalk UHR MWS'!C127="","",'Kalk UHR MWS'!C127)</f>
        <v>OG02</v>
      </c>
      <c r="D127" s="305" t="str">
        <f>'Kalk UHR MWS'!D127</f>
        <v>Klassenraum</v>
      </c>
      <c r="E127" s="231">
        <v>6</v>
      </c>
      <c r="F127" s="197">
        <v>0</v>
      </c>
      <c r="G127" s="197">
        <v>12</v>
      </c>
      <c r="H127" s="188">
        <f t="shared" si="0"/>
        <v>72</v>
      </c>
      <c r="I127" s="546"/>
      <c r="J127" s="189"/>
      <c r="K127" s="190">
        <f t="shared" si="1"/>
        <v>0</v>
      </c>
      <c r="L127" s="545">
        <f t="shared" si="2"/>
        <v>0</v>
      </c>
      <c r="M127" s="191">
        <f t="shared" si="3"/>
        <v>0</v>
      </c>
      <c r="N127" s="191">
        <f t="shared" si="4"/>
        <v>0</v>
      </c>
      <c r="O127" s="191">
        <f t="shared" si="5"/>
        <v>0</v>
      </c>
    </row>
    <row r="128" spans="1:15" s="58" customFormat="1" ht="29.4" customHeight="1" x14ac:dyDescent="0.25">
      <c r="A128" s="305" t="str">
        <f>'Kalk UHR MWS'!A128</f>
        <v>HG</v>
      </c>
      <c r="B128" s="305" t="str">
        <f>'Kalk UHR MWS'!B128</f>
        <v>OG</v>
      </c>
      <c r="C128" s="305" t="str">
        <f>IF('Kalk UHR MWS'!C128="","",'Kalk UHR MWS'!C128)</f>
        <v>OG01</v>
      </c>
      <c r="D128" s="305" t="str">
        <f>'Kalk UHR MWS'!D128</f>
        <v>Computerraum</v>
      </c>
      <c r="E128" s="231">
        <v>6</v>
      </c>
      <c r="F128" s="197">
        <v>0</v>
      </c>
      <c r="G128" s="197">
        <v>12</v>
      </c>
      <c r="H128" s="188">
        <f t="shared" si="0"/>
        <v>72</v>
      </c>
      <c r="I128" s="546"/>
      <c r="J128" s="189"/>
      <c r="K128" s="190">
        <f t="shared" si="1"/>
        <v>0</v>
      </c>
      <c r="L128" s="545">
        <f t="shared" si="2"/>
        <v>0</v>
      </c>
      <c r="M128" s="191">
        <f t="shared" si="3"/>
        <v>0</v>
      </c>
      <c r="N128" s="191">
        <f t="shared" si="4"/>
        <v>0</v>
      </c>
      <c r="O128" s="191">
        <f t="shared" si="5"/>
        <v>0</v>
      </c>
    </row>
    <row r="129" spans="1:15" s="58" customFormat="1" ht="29.4" customHeight="1" x14ac:dyDescent="0.25">
      <c r="A129" s="305" t="str">
        <f>'Kalk UHR MWS'!A129</f>
        <v>Neubau</v>
      </c>
      <c r="B129" s="305" t="str">
        <f>'Kalk UHR MWS'!B129</f>
        <v>OG</v>
      </c>
      <c r="C129" s="305" t="str">
        <f>IF('Kalk UHR MWS'!C129="","",'Kalk UHR MWS'!C129)</f>
        <v>OG22</v>
      </c>
      <c r="D129" s="305" t="str">
        <f>'Kalk UHR MWS'!D129</f>
        <v>Klassenraumr 4</v>
      </c>
      <c r="E129" s="231"/>
      <c r="F129" s="197">
        <v>0</v>
      </c>
      <c r="G129" s="197">
        <v>12</v>
      </c>
      <c r="H129" s="188">
        <f t="shared" si="0"/>
        <v>0</v>
      </c>
      <c r="I129" s="546"/>
      <c r="J129" s="189"/>
      <c r="K129" s="190">
        <f t="shared" si="1"/>
        <v>0</v>
      </c>
      <c r="L129" s="545">
        <f t="shared" si="2"/>
        <v>0</v>
      </c>
      <c r="M129" s="191">
        <f t="shared" si="3"/>
        <v>0</v>
      </c>
      <c r="N129" s="191">
        <f t="shared" si="4"/>
        <v>0</v>
      </c>
      <c r="O129" s="191">
        <f t="shared" si="5"/>
        <v>0</v>
      </c>
    </row>
    <row r="130" spans="1:15" s="58" customFormat="1" ht="29.4" customHeight="1" x14ac:dyDescent="0.25">
      <c r="A130" s="305" t="str">
        <f>'Kalk UHR MWS'!A130</f>
        <v>Neubau</v>
      </c>
      <c r="B130" s="305" t="str">
        <f>'Kalk UHR MWS'!B130</f>
        <v>OG</v>
      </c>
      <c r="C130" s="305" t="str">
        <f>IF('Kalk UHR MWS'!C130="","",'Kalk UHR MWS'!C130)</f>
        <v>OG21</v>
      </c>
      <c r="D130" s="305" t="str">
        <f>'Kalk UHR MWS'!D130</f>
        <v>Klassenraumr 5</v>
      </c>
      <c r="E130" s="231"/>
      <c r="F130" s="197">
        <v>0</v>
      </c>
      <c r="G130" s="197">
        <v>12</v>
      </c>
      <c r="H130" s="188">
        <f t="shared" si="0"/>
        <v>0</v>
      </c>
      <c r="I130" s="546"/>
      <c r="J130" s="189"/>
      <c r="K130" s="190">
        <f t="shared" si="1"/>
        <v>0</v>
      </c>
      <c r="L130" s="545">
        <f t="shared" si="2"/>
        <v>0</v>
      </c>
      <c r="M130" s="191">
        <f t="shared" si="3"/>
        <v>0</v>
      </c>
      <c r="N130" s="191">
        <f t="shared" si="4"/>
        <v>0</v>
      </c>
      <c r="O130" s="191">
        <f t="shared" si="5"/>
        <v>0</v>
      </c>
    </row>
    <row r="131" spans="1:15" s="58" customFormat="1" ht="29.4" customHeight="1" x14ac:dyDescent="0.25">
      <c r="A131" s="305" t="str">
        <f>'Kalk UHR MWS'!A131</f>
        <v>Neubau</v>
      </c>
      <c r="B131" s="305" t="str">
        <f>'Kalk UHR MWS'!B131</f>
        <v>OG</v>
      </c>
      <c r="C131" s="305" t="str">
        <f>IF('Kalk UHR MWS'!C131="","",'Kalk UHR MWS'!C131)</f>
        <v>OG20</v>
      </c>
      <c r="D131" s="305" t="str">
        <f>'Kalk UHR MWS'!D131</f>
        <v>Klassenraumr 6</v>
      </c>
      <c r="E131" s="231"/>
      <c r="F131" s="197">
        <v>0</v>
      </c>
      <c r="G131" s="197">
        <v>12</v>
      </c>
      <c r="H131" s="188">
        <f t="shared" si="0"/>
        <v>0</v>
      </c>
      <c r="I131" s="546"/>
      <c r="J131" s="189"/>
      <c r="K131" s="190">
        <f t="shared" si="1"/>
        <v>0</v>
      </c>
      <c r="L131" s="545">
        <f t="shared" si="2"/>
        <v>0</v>
      </c>
      <c r="M131" s="191">
        <f t="shared" si="3"/>
        <v>0</v>
      </c>
      <c r="N131" s="191">
        <f t="shared" si="4"/>
        <v>0</v>
      </c>
      <c r="O131" s="191">
        <f t="shared" si="5"/>
        <v>0</v>
      </c>
    </row>
    <row r="132" spans="1:15" s="58" customFormat="1" ht="29.4" customHeight="1" x14ac:dyDescent="0.25">
      <c r="A132" s="305" t="str">
        <f>'Kalk UHR MWS'!A132</f>
        <v>Neubau</v>
      </c>
      <c r="B132" s="305" t="str">
        <f>'Kalk UHR MWS'!B132</f>
        <v>OG</v>
      </c>
      <c r="C132" s="305" t="str">
        <f>IF('Kalk UHR MWS'!C132="","",'Kalk UHR MWS'!C132)</f>
        <v/>
      </c>
      <c r="D132" s="305" t="str">
        <f>'Kalk UHR MWS'!D132</f>
        <v>Flur</v>
      </c>
      <c r="E132" s="231">
        <v>12.49</v>
      </c>
      <c r="F132" s="197">
        <v>0</v>
      </c>
      <c r="G132" s="197">
        <v>12</v>
      </c>
      <c r="H132" s="188">
        <f t="shared" si="0"/>
        <v>149.88</v>
      </c>
      <c r="I132" s="546"/>
      <c r="J132" s="189"/>
      <c r="K132" s="190">
        <f t="shared" si="1"/>
        <v>0</v>
      </c>
      <c r="L132" s="545">
        <f t="shared" si="2"/>
        <v>0</v>
      </c>
      <c r="M132" s="191">
        <f t="shared" si="3"/>
        <v>0</v>
      </c>
      <c r="N132" s="191">
        <f t="shared" si="4"/>
        <v>0</v>
      </c>
      <c r="O132" s="191">
        <f t="shared" si="5"/>
        <v>0</v>
      </c>
    </row>
    <row r="133" spans="1:15" s="58" customFormat="1" ht="29.4" customHeight="1" x14ac:dyDescent="0.25">
      <c r="A133" s="305" t="str">
        <f>'Kalk UHR MWS'!A133</f>
        <v>Neubau</v>
      </c>
      <c r="B133" s="305" t="str">
        <f>'Kalk UHR MWS'!B133</f>
        <v>OG</v>
      </c>
      <c r="C133" s="305" t="str">
        <f>IF('Kalk UHR MWS'!C133="","",'Kalk UHR MWS'!C133)</f>
        <v/>
      </c>
      <c r="D133" s="305" t="str">
        <f>'Kalk UHR MWS'!D133</f>
        <v>Technik</v>
      </c>
      <c r="E133" s="231"/>
      <c r="F133" s="197">
        <v>0</v>
      </c>
      <c r="G133" s="197">
        <v>12</v>
      </c>
      <c r="H133" s="188">
        <f t="shared" si="0"/>
        <v>0</v>
      </c>
      <c r="I133" s="546"/>
      <c r="J133" s="189"/>
      <c r="K133" s="190">
        <f t="shared" si="1"/>
        <v>0</v>
      </c>
      <c r="L133" s="545">
        <f t="shared" si="2"/>
        <v>0</v>
      </c>
      <c r="M133" s="191">
        <f t="shared" si="3"/>
        <v>0</v>
      </c>
      <c r="N133" s="191">
        <f t="shared" si="4"/>
        <v>0</v>
      </c>
      <c r="O133" s="191">
        <f t="shared" si="5"/>
        <v>0</v>
      </c>
    </row>
    <row r="134" spans="1:15" s="58" customFormat="1" ht="29.4" customHeight="1" x14ac:dyDescent="0.25">
      <c r="A134" s="305" t="str">
        <f>'Kalk UHR MWS'!A134</f>
        <v>Neubau</v>
      </c>
      <c r="B134" s="305" t="str">
        <f>'Kalk UHR MWS'!B134</f>
        <v>OG</v>
      </c>
      <c r="C134" s="305" t="str">
        <f>IF('Kalk UHR MWS'!C134="","",'Kalk UHR MWS'!C134)</f>
        <v>OG19</v>
      </c>
      <c r="D134" s="305" t="str">
        <f>'Kalk UHR MWS'!D134</f>
        <v>WC Jungen</v>
      </c>
      <c r="E134" s="231"/>
      <c r="F134" s="197">
        <v>0</v>
      </c>
      <c r="G134" s="197">
        <v>12</v>
      </c>
      <c r="H134" s="188">
        <f t="shared" si="0"/>
        <v>0</v>
      </c>
      <c r="I134" s="546"/>
      <c r="J134" s="189"/>
      <c r="K134" s="190">
        <f t="shared" si="1"/>
        <v>0</v>
      </c>
      <c r="L134" s="545">
        <f t="shared" si="2"/>
        <v>0</v>
      </c>
      <c r="M134" s="191">
        <f t="shared" si="3"/>
        <v>0</v>
      </c>
      <c r="N134" s="191">
        <f t="shared" si="4"/>
        <v>0</v>
      </c>
      <c r="O134" s="191">
        <f t="shared" si="5"/>
        <v>0</v>
      </c>
    </row>
    <row r="135" spans="1:15" ht="22.5" customHeight="1" x14ac:dyDescent="0.2">
      <c r="A135" s="192"/>
      <c r="B135" s="192"/>
      <c r="C135" s="193"/>
      <c r="D135" s="193"/>
      <c r="E135" s="56">
        <f>SUM(E8:E134)</f>
        <v>316.37</v>
      </c>
      <c r="F135" s="56"/>
      <c r="G135" s="56"/>
      <c r="H135" s="56">
        <f>SUM(H8:H134)</f>
        <v>3796.4399999999996</v>
      </c>
      <c r="I135" s="56"/>
      <c r="J135" s="56"/>
      <c r="K135" s="194">
        <f>SUM(K8:K134)</f>
        <v>0</v>
      </c>
      <c r="L135" s="195"/>
      <c r="M135" s="195"/>
      <c r="N135" s="195"/>
      <c r="O135" s="196">
        <f>SUM(O8:O134)</f>
        <v>0</v>
      </c>
    </row>
    <row r="136" spans="1:15" x14ac:dyDescent="0.2">
      <c r="F136" s="59"/>
      <c r="G136" s="59"/>
      <c r="I136" s="59"/>
      <c r="J136" s="59"/>
    </row>
  </sheetData>
  <sheetProtection selectLockedCells="1"/>
  <autoFilter ref="A7:O135" xr:uid="{0900FACB-61AD-47E0-B1E6-1CFECC163E94}"/>
  <mergeCells count="6">
    <mergeCell ref="A1:O1"/>
    <mergeCell ref="N2:O2"/>
    <mergeCell ref="F6:G6"/>
    <mergeCell ref="I6:J6"/>
    <mergeCell ref="M6:N6"/>
    <mergeCell ref="F2:K2"/>
  </mergeCells>
  <printOptions horizontalCentered="1"/>
  <pageMargins left="0.19685039370078741" right="0.19685039370078741" top="0.9055118110236221" bottom="0.78740157480314965" header="0.51181102362204722" footer="0.51181102362204722"/>
  <pageSetup paperSize="9" scale="81" fitToHeight="0" orientation="landscape" r:id="rId1"/>
  <headerFooter alignWithMargins="0">
    <oddHeader>&amp;C&amp;"Verdana,Standard"Ausschreibung Reinigung Gemeinde Oberhaching 2026</oddHeader>
    <oddFooter>&amp;CSeite &amp;P von &amp;N Seiten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C59E7-1EBB-49B8-B99C-43C9AB3B22BF}">
  <sheetPr codeName="Tabelle34">
    <tabColor rgb="FF00B050"/>
    <pageSetUpPr fitToPage="1"/>
  </sheetPr>
  <dimension ref="A1:AZ207"/>
  <sheetViews>
    <sheetView zoomScale="80" zoomScaleNormal="80" zoomScaleSheetLayoutView="70" zoomScalePageLayoutView="70" workbookViewId="0">
      <selection activeCell="K3" sqref="K3"/>
    </sheetView>
  </sheetViews>
  <sheetFormatPr baseColWidth="10" defaultColWidth="11.44140625" defaultRowHeight="12.6" x14ac:dyDescent="0.2"/>
  <cols>
    <col min="1" max="1" width="15.5546875" style="53" customWidth="1"/>
    <col min="2" max="2" width="12.44140625" style="60" customWidth="1"/>
    <col min="3" max="3" width="8.88671875" style="60" customWidth="1"/>
    <col min="4" max="4" width="26.77734375" style="60" customWidth="1"/>
    <col min="5" max="5" width="17.44140625" style="53" customWidth="1"/>
    <col min="6" max="6" width="14.88671875" style="53" customWidth="1"/>
    <col min="7" max="7" width="14.44140625" style="60" customWidth="1"/>
    <col min="8" max="8" width="11.33203125" style="59" customWidth="1"/>
    <col min="9" max="9" width="11.77734375" style="104" customWidth="1"/>
    <col min="10" max="10" width="17.6640625" style="104" customWidth="1"/>
    <col min="11" max="11" width="13.44140625" style="59" customWidth="1"/>
    <col min="12" max="12" width="11" style="59" customWidth="1"/>
    <col min="13" max="13" width="15.21875" style="108" customWidth="1"/>
    <col min="14" max="14" width="12" style="109" customWidth="1"/>
    <col min="15" max="15" width="14.109375" style="110" customWidth="1"/>
    <col min="16" max="16" width="19.109375" style="110" customWidth="1"/>
    <col min="17" max="17" width="4.6640625" style="53" customWidth="1"/>
    <col min="18" max="18" width="13.5546875" style="53" hidden="1" customWidth="1"/>
    <col min="19" max="49" width="3.77734375" style="53" hidden="1" customWidth="1"/>
    <col min="50" max="51" width="0" style="53" hidden="1" customWidth="1"/>
    <col min="52" max="52" width="15.21875" style="53" hidden="1" customWidth="1"/>
    <col min="53" max="16384" width="11.44140625" style="53"/>
  </cols>
  <sheetData>
    <row r="1" spans="1:52" ht="30" customHeight="1" x14ac:dyDescent="0.2">
      <c r="A1" s="632" t="s">
        <v>383</v>
      </c>
      <c r="B1" s="632"/>
      <c r="C1" s="632"/>
      <c r="D1" s="632"/>
      <c r="E1" s="632"/>
      <c r="F1" s="632"/>
      <c r="G1" s="632"/>
      <c r="H1" s="632"/>
      <c r="I1" s="632"/>
      <c r="J1" s="632"/>
      <c r="K1" s="632"/>
      <c r="L1" s="632"/>
      <c r="M1" s="632"/>
      <c r="N1" s="632"/>
      <c r="O1" s="632"/>
      <c r="P1" s="632"/>
      <c r="Q1" s="52"/>
    </row>
    <row r="2" spans="1:52" s="54" customFormat="1" ht="28.5" customHeight="1" x14ac:dyDescent="0.3">
      <c r="A2" s="84" t="s">
        <v>2</v>
      </c>
      <c r="B2" s="85" t="str">
        <f>Basisdaten!B5</f>
        <v>Gemeinde Oberhaching</v>
      </c>
      <c r="C2" s="85"/>
      <c r="H2" s="88" t="s">
        <v>3</v>
      </c>
      <c r="I2" s="89">
        <f>Basisdaten!E5</f>
        <v>0</v>
      </c>
      <c r="J2" s="85"/>
      <c r="K2" s="85"/>
      <c r="L2" s="172"/>
      <c r="M2" s="92"/>
      <c r="N2" s="93"/>
      <c r="O2" s="88" t="s">
        <v>1</v>
      </c>
      <c r="P2" s="330">
        <f>Basisdaten!E3</f>
        <v>0</v>
      </c>
    </row>
    <row r="3" spans="1:52" s="54" customFormat="1" ht="27" customHeight="1" x14ac:dyDescent="0.3">
      <c r="A3" s="87" t="s">
        <v>4</v>
      </c>
      <c r="B3" s="85" t="s">
        <v>74</v>
      </c>
      <c r="C3" s="85"/>
      <c r="F3" s="86"/>
      <c r="M3" s="413" t="s">
        <v>350</v>
      </c>
      <c r="N3" s="414">
        <f>'SVS UHR'!F77</f>
        <v>0</v>
      </c>
      <c r="O3" s="94"/>
      <c r="P3" s="95"/>
    </row>
    <row r="4" spans="1:52" s="54" customFormat="1" ht="12" customHeight="1" x14ac:dyDescent="0.3">
      <c r="M4" s="92"/>
      <c r="N4" s="93"/>
      <c r="O4" s="93"/>
      <c r="P4" s="95"/>
    </row>
    <row r="5" spans="1:52" s="148" customFormat="1" ht="29.25" customHeight="1" x14ac:dyDescent="0.3">
      <c r="A5" s="238"/>
      <c r="B5" s="238"/>
      <c r="C5" s="238"/>
      <c r="D5" s="238"/>
      <c r="E5" s="238"/>
      <c r="F5" s="235" t="s">
        <v>771</v>
      </c>
      <c r="G5" s="149">
        <f>SUBTOTAL(9,G8:G87)</f>
        <v>2016.3221999999998</v>
      </c>
      <c r="H5" s="150"/>
      <c r="I5" s="150"/>
      <c r="J5" s="149">
        <f>SUBTOTAL(9,J8:J87)</f>
        <v>406343.72640000004</v>
      </c>
      <c r="K5" s="151">
        <f>IF(ISERROR(J5/M5),0,(J5/M5))</f>
        <v>0</v>
      </c>
      <c r="L5" s="233">
        <f>SUBTOTAL(9,L8:L88)</f>
        <v>0</v>
      </c>
      <c r="M5" s="233">
        <f>SUBTOTAL(9,M8:M87)</f>
        <v>0</v>
      </c>
      <c r="N5" s="238"/>
      <c r="O5" s="238"/>
      <c r="P5" s="152">
        <f>SUBTOTAL(9,P8:P87)</f>
        <v>0</v>
      </c>
      <c r="S5" s="633" t="s">
        <v>621</v>
      </c>
      <c r="T5" s="633"/>
      <c r="U5" s="633"/>
      <c r="V5" s="633"/>
      <c r="W5" s="633"/>
      <c r="X5" s="633"/>
      <c r="Y5" s="633"/>
      <c r="Z5" s="633"/>
      <c r="AA5" s="633"/>
      <c r="AB5" s="633"/>
      <c r="AC5" s="633"/>
      <c r="AD5" s="633"/>
      <c r="AE5" s="633"/>
      <c r="AF5" s="633"/>
      <c r="AG5" s="633"/>
      <c r="AH5" s="633"/>
      <c r="AI5" s="633"/>
      <c r="AJ5" s="633"/>
      <c r="AK5" s="633"/>
      <c r="AL5" s="633"/>
      <c r="AM5" s="633"/>
      <c r="AN5" s="633"/>
      <c r="AO5" s="633"/>
      <c r="AP5" s="633"/>
      <c r="AQ5" s="633"/>
      <c r="AR5" s="633"/>
      <c r="AS5" s="633"/>
      <c r="AT5" s="633"/>
      <c r="AU5" s="633"/>
      <c r="AV5" s="633"/>
      <c r="AW5" s="633"/>
      <c r="AX5" s="633"/>
      <c r="AY5" s="633"/>
      <c r="AZ5" s="633"/>
    </row>
    <row r="6" spans="1:52" s="148" customFormat="1" ht="54.6" customHeight="1" x14ac:dyDescent="0.3">
      <c r="A6" s="303"/>
      <c r="B6" s="303"/>
      <c r="C6" s="303"/>
      <c r="D6" s="303"/>
      <c r="E6" s="303"/>
      <c r="F6" s="237" t="s">
        <v>243</v>
      </c>
      <c r="G6" s="153">
        <f>SUM(G$8:G$87)</f>
        <v>2016.3221999999998</v>
      </c>
      <c r="H6" s="156"/>
      <c r="I6" s="156"/>
      <c r="J6" s="153">
        <f>SUM(J$8:J$87)</f>
        <v>406343.72640000004</v>
      </c>
      <c r="K6" s="154">
        <f>IF(ISERROR(J6/M6),0,(J6/M6))</f>
        <v>0</v>
      </c>
      <c r="L6" s="234">
        <f>SUM(L$8:L$87)</f>
        <v>0</v>
      </c>
      <c r="M6" s="234">
        <f>SUM(M$8:M$87)</f>
        <v>0</v>
      </c>
      <c r="N6" s="303"/>
      <c r="O6" s="303"/>
      <c r="P6" s="155">
        <f>SUM(P$8:P$87)</f>
        <v>0</v>
      </c>
      <c r="R6" s="471" t="s">
        <v>630</v>
      </c>
      <c r="S6" s="472">
        <v>46266</v>
      </c>
      <c r="T6" s="473">
        <f>S6+1</f>
        <v>46267</v>
      </c>
      <c r="U6" s="473">
        <f t="shared" ref="U6:AW6" si="0">T6+1</f>
        <v>46268</v>
      </c>
      <c r="V6" s="473">
        <f t="shared" si="0"/>
        <v>46269</v>
      </c>
      <c r="W6" s="473">
        <f t="shared" si="0"/>
        <v>46270</v>
      </c>
      <c r="X6" s="473">
        <f t="shared" si="0"/>
        <v>46271</v>
      </c>
      <c r="Y6" s="473">
        <f t="shared" si="0"/>
        <v>46272</v>
      </c>
      <c r="Z6" s="473">
        <f t="shared" si="0"/>
        <v>46273</v>
      </c>
      <c r="AA6" s="473">
        <f t="shared" si="0"/>
        <v>46274</v>
      </c>
      <c r="AB6" s="473">
        <f t="shared" si="0"/>
        <v>46275</v>
      </c>
      <c r="AC6" s="473">
        <f t="shared" si="0"/>
        <v>46276</v>
      </c>
      <c r="AD6" s="473">
        <f t="shared" si="0"/>
        <v>46277</v>
      </c>
      <c r="AE6" s="473">
        <f t="shared" si="0"/>
        <v>46278</v>
      </c>
      <c r="AF6" s="473">
        <f t="shared" si="0"/>
        <v>46279</v>
      </c>
      <c r="AG6" s="473">
        <f t="shared" si="0"/>
        <v>46280</v>
      </c>
      <c r="AH6" s="473">
        <f t="shared" si="0"/>
        <v>46281</v>
      </c>
      <c r="AI6" s="473">
        <f t="shared" si="0"/>
        <v>46282</v>
      </c>
      <c r="AJ6" s="473">
        <f t="shared" si="0"/>
        <v>46283</v>
      </c>
      <c r="AK6" s="473">
        <f t="shared" si="0"/>
        <v>46284</v>
      </c>
      <c r="AL6" s="473">
        <f t="shared" si="0"/>
        <v>46285</v>
      </c>
      <c r="AM6" s="473">
        <f t="shared" si="0"/>
        <v>46286</v>
      </c>
      <c r="AN6" s="473">
        <f t="shared" si="0"/>
        <v>46287</v>
      </c>
      <c r="AO6" s="473">
        <f t="shared" si="0"/>
        <v>46288</v>
      </c>
      <c r="AP6" s="473">
        <f t="shared" si="0"/>
        <v>46289</v>
      </c>
      <c r="AQ6" s="473">
        <f t="shared" si="0"/>
        <v>46290</v>
      </c>
      <c r="AR6" s="473">
        <f t="shared" si="0"/>
        <v>46291</v>
      </c>
      <c r="AS6" s="473">
        <f t="shared" si="0"/>
        <v>46292</v>
      </c>
      <c r="AT6" s="473">
        <f t="shared" si="0"/>
        <v>46293</v>
      </c>
      <c r="AU6" s="473">
        <f t="shared" si="0"/>
        <v>46294</v>
      </c>
      <c r="AV6" s="473">
        <f t="shared" si="0"/>
        <v>46295</v>
      </c>
      <c r="AW6" s="473">
        <f t="shared" si="0"/>
        <v>46296</v>
      </c>
      <c r="AX6" s="477"/>
      <c r="AY6" s="477"/>
      <c r="AZ6" s="478"/>
    </row>
    <row r="7" spans="1:52" s="57" customFormat="1" ht="46.8" customHeight="1" x14ac:dyDescent="0.25">
      <c r="A7" s="55" t="s">
        <v>262</v>
      </c>
      <c r="B7" s="55" t="s">
        <v>248</v>
      </c>
      <c r="C7" s="55" t="s">
        <v>844</v>
      </c>
      <c r="D7" s="55" t="s">
        <v>103</v>
      </c>
      <c r="E7" s="55" t="s">
        <v>162</v>
      </c>
      <c r="F7" s="55" t="s">
        <v>57</v>
      </c>
      <c r="G7" s="56" t="s">
        <v>100</v>
      </c>
      <c r="H7" s="56" t="s">
        <v>59</v>
      </c>
      <c r="I7" s="56" t="s">
        <v>75</v>
      </c>
      <c r="J7" s="56" t="s">
        <v>76</v>
      </c>
      <c r="K7" s="97" t="s">
        <v>77</v>
      </c>
      <c r="L7" s="98" t="s">
        <v>629</v>
      </c>
      <c r="M7" s="98" t="s">
        <v>78</v>
      </c>
      <c r="N7" s="99" t="s">
        <v>79</v>
      </c>
      <c r="O7" s="99" t="s">
        <v>80</v>
      </c>
      <c r="P7" s="99" t="s">
        <v>81</v>
      </c>
      <c r="R7" s="470"/>
      <c r="S7" s="474" t="str">
        <f>TEXT(S6,"TTTT")</f>
        <v>Dienstag</v>
      </c>
      <c r="T7" s="475" t="str">
        <f t="shared" ref="T7:AW7" si="1">TEXT(T6,"TTTT")</f>
        <v>Mittwoch</v>
      </c>
      <c r="U7" s="475" t="str">
        <f t="shared" si="1"/>
        <v>Donnerstag</v>
      </c>
      <c r="V7" s="475" t="str">
        <f t="shared" si="1"/>
        <v>Freitag</v>
      </c>
      <c r="W7" s="475" t="str">
        <f t="shared" si="1"/>
        <v>Samstag</v>
      </c>
      <c r="X7" s="475" t="str">
        <f t="shared" si="1"/>
        <v>Sonntag</v>
      </c>
      <c r="Y7" s="475" t="str">
        <f t="shared" si="1"/>
        <v>Montag</v>
      </c>
      <c r="Z7" s="475" t="str">
        <f t="shared" si="1"/>
        <v>Dienstag</v>
      </c>
      <c r="AA7" s="475" t="str">
        <f t="shared" si="1"/>
        <v>Mittwoch</v>
      </c>
      <c r="AB7" s="475" t="str">
        <f t="shared" si="1"/>
        <v>Donnerstag</v>
      </c>
      <c r="AC7" s="475" t="str">
        <f t="shared" si="1"/>
        <v>Freitag</v>
      </c>
      <c r="AD7" s="475" t="str">
        <f t="shared" si="1"/>
        <v>Samstag</v>
      </c>
      <c r="AE7" s="475" t="str">
        <f t="shared" si="1"/>
        <v>Sonntag</v>
      </c>
      <c r="AF7" s="475" t="str">
        <f t="shared" si="1"/>
        <v>Montag</v>
      </c>
      <c r="AG7" s="475" t="str">
        <f t="shared" si="1"/>
        <v>Dienstag</v>
      </c>
      <c r="AH7" s="475" t="str">
        <f t="shared" si="1"/>
        <v>Mittwoch</v>
      </c>
      <c r="AI7" s="475" t="str">
        <f t="shared" si="1"/>
        <v>Donnerstag</v>
      </c>
      <c r="AJ7" s="475" t="str">
        <f t="shared" si="1"/>
        <v>Freitag</v>
      </c>
      <c r="AK7" s="475" t="str">
        <f t="shared" si="1"/>
        <v>Samstag</v>
      </c>
      <c r="AL7" s="475" t="str">
        <f t="shared" si="1"/>
        <v>Sonntag</v>
      </c>
      <c r="AM7" s="475" t="str">
        <f t="shared" si="1"/>
        <v>Montag</v>
      </c>
      <c r="AN7" s="475" t="str">
        <f t="shared" si="1"/>
        <v>Dienstag</v>
      </c>
      <c r="AO7" s="475" t="str">
        <f t="shared" si="1"/>
        <v>Mittwoch</v>
      </c>
      <c r="AP7" s="475" t="str">
        <f t="shared" si="1"/>
        <v>Donnerstag</v>
      </c>
      <c r="AQ7" s="475" t="str">
        <f t="shared" si="1"/>
        <v>Freitag</v>
      </c>
      <c r="AR7" s="475" t="str">
        <f t="shared" si="1"/>
        <v>Samstag</v>
      </c>
      <c r="AS7" s="475" t="str">
        <f t="shared" si="1"/>
        <v>Sonntag</v>
      </c>
      <c r="AT7" s="475" t="str">
        <f t="shared" si="1"/>
        <v>Montag</v>
      </c>
      <c r="AU7" s="475" t="str">
        <f t="shared" si="1"/>
        <v>Dienstag</v>
      </c>
      <c r="AV7" s="475" t="str">
        <f t="shared" si="1"/>
        <v>Mittwoch</v>
      </c>
      <c r="AW7" s="476" t="str">
        <f t="shared" si="1"/>
        <v>Donnerstag</v>
      </c>
      <c r="AX7" s="477" t="s">
        <v>619</v>
      </c>
      <c r="AY7" s="477" t="s">
        <v>803</v>
      </c>
      <c r="AZ7" s="478" t="s">
        <v>620</v>
      </c>
    </row>
    <row r="8" spans="1:52" s="58" customFormat="1" ht="30" customHeight="1" x14ac:dyDescent="0.25">
      <c r="A8" s="525" t="s">
        <v>700</v>
      </c>
      <c r="B8" s="100" t="s">
        <v>271</v>
      </c>
      <c r="C8" s="100"/>
      <c r="D8" s="306" t="s">
        <v>359</v>
      </c>
      <c r="E8" s="307" t="s">
        <v>404</v>
      </c>
      <c r="F8" s="230" t="s">
        <v>504</v>
      </c>
      <c r="G8" s="309">
        <v>8.8949999999999996</v>
      </c>
      <c r="H8" s="100" t="str">
        <f>VLOOKUP($F8,'Leistungswerte UHR Kigas'!$C$6:$F$23,3,FALSE)</f>
        <v>W1</v>
      </c>
      <c r="I8" s="101">
        <f>VLOOKUP(H8,Turnus!$H$9:$I$26,2,FALSE)</f>
        <v>48</v>
      </c>
      <c r="J8" s="130">
        <f t="shared" ref="J8:J10" si="2">+G8*I8</f>
        <v>426.96</v>
      </c>
      <c r="K8" s="131">
        <f>VLOOKUP($F8,'Leistungswerte UHR Kigas'!$C$6:$F$23,4,FALSE)</f>
        <v>0</v>
      </c>
      <c r="L8" s="492" t="str">
        <f>IFERROR(G8/K8,"")</f>
        <v/>
      </c>
      <c r="M8" s="132">
        <f t="shared" ref="M8:M10" si="3">IF(ISERROR(J8/K8),0,J8/K8)</f>
        <v>0</v>
      </c>
      <c r="N8" s="544">
        <f>N$3</f>
        <v>0</v>
      </c>
      <c r="O8" s="133">
        <f t="shared" ref="O8:O10" si="4">IF(ISERROR(G8/K8*N8),0,G8/K8*N8)</f>
        <v>0</v>
      </c>
      <c r="P8" s="134">
        <f t="shared" ref="P8:P39" si="5">+M8*N8</f>
        <v>0</v>
      </c>
      <c r="R8" s="479"/>
      <c r="S8" s="480"/>
      <c r="T8" s="480"/>
      <c r="U8" s="480"/>
      <c r="V8" s="480"/>
      <c r="W8" s="480"/>
      <c r="X8" s="480"/>
      <c r="Y8" s="480"/>
      <c r="Z8" s="480"/>
      <c r="AA8" s="480"/>
      <c r="AB8" s="480"/>
      <c r="AC8" s="480"/>
      <c r="AD8" s="480"/>
      <c r="AE8" s="480"/>
      <c r="AF8" s="480"/>
      <c r="AG8" s="480"/>
      <c r="AH8" s="480"/>
      <c r="AI8" s="480"/>
      <c r="AJ8" s="480"/>
      <c r="AK8" s="480"/>
      <c r="AL8" s="480"/>
      <c r="AM8" s="480"/>
      <c r="AN8" s="480"/>
      <c r="AO8" s="480"/>
      <c r="AP8" s="480"/>
      <c r="AQ8" s="480"/>
      <c r="AR8" s="480"/>
      <c r="AS8" s="480"/>
      <c r="AT8" s="480"/>
      <c r="AU8" s="480"/>
      <c r="AV8" s="480"/>
      <c r="AW8" s="481"/>
      <c r="AX8" s="482">
        <f>SUM(S8:AW8)</f>
        <v>0</v>
      </c>
      <c r="AY8" s="494" t="str">
        <f t="shared" ref="AY8:AY39" si="6">IFERROR(L8*AX8,"")</f>
        <v/>
      </c>
      <c r="AZ8" s="484">
        <f t="shared" ref="AZ8:AZ39" si="7">AX8*O8</f>
        <v>0</v>
      </c>
    </row>
    <row r="9" spans="1:52" s="58" customFormat="1" ht="24.9" customHeight="1" x14ac:dyDescent="0.25">
      <c r="A9" s="525" t="s">
        <v>700</v>
      </c>
      <c r="B9" s="100" t="s">
        <v>271</v>
      </c>
      <c r="C9" s="305"/>
      <c r="D9" s="306" t="s">
        <v>360</v>
      </c>
      <c r="E9" s="307" t="s">
        <v>404</v>
      </c>
      <c r="F9" s="230" t="s">
        <v>504</v>
      </c>
      <c r="G9" s="309">
        <v>15.55</v>
      </c>
      <c r="H9" s="100" t="str">
        <f>VLOOKUP($F9,'Leistungswerte UHR Kigas'!$C$6:$F$23,3,FALSE)</f>
        <v>W1</v>
      </c>
      <c r="I9" s="101">
        <f>VLOOKUP(H9,Turnus!$H$9:$I$26,2,FALSE)</f>
        <v>48</v>
      </c>
      <c r="J9" s="130">
        <f t="shared" si="2"/>
        <v>746.40000000000009</v>
      </c>
      <c r="K9" s="131">
        <f>VLOOKUP($F9,'Leistungswerte UHR Kigas'!$C$6:$F$23,4,FALSE)</f>
        <v>0</v>
      </c>
      <c r="L9" s="492" t="str">
        <f t="shared" ref="L9:L73" si="8">IFERROR(G9/K9,"")</f>
        <v/>
      </c>
      <c r="M9" s="132">
        <f t="shared" si="3"/>
        <v>0</v>
      </c>
      <c r="N9" s="544">
        <f t="shared" ref="N9:N87" si="9">N$3</f>
        <v>0</v>
      </c>
      <c r="O9" s="133">
        <f t="shared" si="4"/>
        <v>0</v>
      </c>
      <c r="P9" s="134">
        <f t="shared" si="5"/>
        <v>0</v>
      </c>
      <c r="R9" s="479"/>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c r="AS9" s="480"/>
      <c r="AT9" s="480"/>
      <c r="AU9" s="480"/>
      <c r="AV9" s="480"/>
      <c r="AW9" s="481"/>
      <c r="AX9" s="482">
        <f t="shared" ref="AX9:AX73" si="10">SUM(S9:AW9)</f>
        <v>0</v>
      </c>
      <c r="AY9" s="494" t="str">
        <f t="shared" si="6"/>
        <v/>
      </c>
      <c r="AZ9" s="484">
        <f t="shared" si="7"/>
        <v>0</v>
      </c>
    </row>
    <row r="10" spans="1:52" s="58" customFormat="1" ht="24.9" customHeight="1" x14ac:dyDescent="0.25">
      <c r="A10" s="525" t="s">
        <v>700</v>
      </c>
      <c r="B10" s="100" t="s">
        <v>271</v>
      </c>
      <c r="C10" s="305"/>
      <c r="D10" s="230" t="s">
        <v>749</v>
      </c>
      <c r="E10" s="307" t="s">
        <v>667</v>
      </c>
      <c r="F10" s="230" t="s">
        <v>503</v>
      </c>
      <c r="G10" s="309">
        <v>10.53</v>
      </c>
      <c r="H10" s="100" t="str">
        <f>VLOOKUP($F10,'Leistungswerte UHR Kigas'!$C$6:$F$23,3,FALSE)</f>
        <v>kR</v>
      </c>
      <c r="I10" s="101">
        <f>VLOOKUP(H10,Turnus!$H$9:$I$26,2,FALSE)</f>
        <v>0</v>
      </c>
      <c r="J10" s="130">
        <f t="shared" si="2"/>
        <v>0</v>
      </c>
      <c r="K10" s="131">
        <f>VLOOKUP($F10,'Leistungswerte UHR Kigas'!$C$6:$F$23,4,FALSE)</f>
        <v>0</v>
      </c>
      <c r="L10" s="492" t="str">
        <f t="shared" si="8"/>
        <v/>
      </c>
      <c r="M10" s="132">
        <f t="shared" si="3"/>
        <v>0</v>
      </c>
      <c r="N10" s="544">
        <f t="shared" si="9"/>
        <v>0</v>
      </c>
      <c r="O10" s="133">
        <f t="shared" si="4"/>
        <v>0</v>
      </c>
      <c r="P10" s="134">
        <f t="shared" si="5"/>
        <v>0</v>
      </c>
      <c r="R10" s="479"/>
      <c r="S10" s="480"/>
      <c r="T10" s="480"/>
      <c r="U10" s="480"/>
      <c r="V10" s="480"/>
      <c r="W10" s="480"/>
      <c r="X10" s="480"/>
      <c r="Y10" s="480"/>
      <c r="Z10" s="480"/>
      <c r="AA10" s="480"/>
      <c r="AB10" s="480"/>
      <c r="AC10" s="480"/>
      <c r="AD10" s="480"/>
      <c r="AE10" s="480"/>
      <c r="AF10" s="480"/>
      <c r="AG10" s="480"/>
      <c r="AH10" s="480"/>
      <c r="AI10" s="480"/>
      <c r="AJ10" s="480"/>
      <c r="AK10" s="480"/>
      <c r="AL10" s="480"/>
      <c r="AM10" s="480"/>
      <c r="AN10" s="480"/>
      <c r="AO10" s="480"/>
      <c r="AP10" s="480"/>
      <c r="AQ10" s="480"/>
      <c r="AR10" s="480"/>
      <c r="AS10" s="480"/>
      <c r="AT10" s="480"/>
      <c r="AU10" s="480"/>
      <c r="AV10" s="480"/>
      <c r="AW10" s="481"/>
      <c r="AX10" s="482">
        <f t="shared" si="10"/>
        <v>0</v>
      </c>
      <c r="AY10" s="494" t="str">
        <f t="shared" si="6"/>
        <v/>
      </c>
      <c r="AZ10" s="484">
        <f t="shared" si="7"/>
        <v>0</v>
      </c>
    </row>
    <row r="11" spans="1:52" s="58" customFormat="1" ht="24.9" customHeight="1" x14ac:dyDescent="0.25">
      <c r="A11" s="525" t="s">
        <v>700</v>
      </c>
      <c r="B11" s="100" t="s">
        <v>271</v>
      </c>
      <c r="C11" s="305"/>
      <c r="D11" s="230" t="s">
        <v>722</v>
      </c>
      <c r="E11" s="307" t="s">
        <v>667</v>
      </c>
      <c r="F11" s="230" t="s">
        <v>503</v>
      </c>
      <c r="G11" s="309">
        <v>8.92</v>
      </c>
      <c r="H11" s="100" t="str">
        <f>VLOOKUP($F11,'Leistungswerte UHR Kigas'!$C$6:$F$23,3,FALSE)</f>
        <v>kR</v>
      </c>
      <c r="I11" s="101">
        <f>VLOOKUP(H11,Turnus!$H$9:$I$26,2,FALSE)</f>
        <v>0</v>
      </c>
      <c r="J11" s="130">
        <f t="shared" ref="J11" si="11">+G11*I11</f>
        <v>0</v>
      </c>
      <c r="K11" s="131">
        <f>VLOOKUP($F11,'Leistungswerte UHR Kigas'!$C$6:$F$23,4,FALSE)</f>
        <v>0</v>
      </c>
      <c r="L11" s="492" t="str">
        <f t="shared" si="8"/>
        <v/>
      </c>
      <c r="M11" s="132">
        <f t="shared" ref="M11" si="12">IF(ISERROR(J11/K11),0,J11/K11)</f>
        <v>0</v>
      </c>
      <c r="N11" s="544">
        <f t="shared" si="9"/>
        <v>0</v>
      </c>
      <c r="O11" s="133">
        <f t="shared" ref="O11" si="13">IF(ISERROR(G11/K11*N11),0,G11/K11*N11)</f>
        <v>0</v>
      </c>
      <c r="P11" s="134">
        <f t="shared" si="5"/>
        <v>0</v>
      </c>
      <c r="R11" s="479"/>
      <c r="S11" s="480"/>
      <c r="T11" s="480"/>
      <c r="U11" s="480"/>
      <c r="V11" s="480"/>
      <c r="W11" s="480"/>
      <c r="X11" s="480"/>
      <c r="Y11" s="480"/>
      <c r="Z11" s="480"/>
      <c r="AA11" s="480"/>
      <c r="AB11" s="480"/>
      <c r="AC11" s="480"/>
      <c r="AD11" s="480"/>
      <c r="AE11" s="480"/>
      <c r="AF11" s="480"/>
      <c r="AG11" s="480"/>
      <c r="AH11" s="480"/>
      <c r="AI11" s="480"/>
      <c r="AJ11" s="480"/>
      <c r="AK11" s="480"/>
      <c r="AL11" s="480"/>
      <c r="AM11" s="480"/>
      <c r="AN11" s="480"/>
      <c r="AO11" s="480"/>
      <c r="AP11" s="480"/>
      <c r="AQ11" s="480"/>
      <c r="AR11" s="480"/>
      <c r="AS11" s="480"/>
      <c r="AT11" s="480"/>
      <c r="AU11" s="480"/>
      <c r="AV11" s="480"/>
      <c r="AW11" s="481"/>
      <c r="AX11" s="482">
        <f t="shared" si="10"/>
        <v>0</v>
      </c>
      <c r="AY11" s="494" t="str">
        <f t="shared" si="6"/>
        <v/>
      </c>
      <c r="AZ11" s="484">
        <f t="shared" si="7"/>
        <v>0</v>
      </c>
    </row>
    <row r="12" spans="1:52" s="58" customFormat="1" ht="24.9" customHeight="1" x14ac:dyDescent="0.25">
      <c r="A12" s="525" t="s">
        <v>700</v>
      </c>
      <c r="B12" s="100" t="s">
        <v>271</v>
      </c>
      <c r="C12" s="305"/>
      <c r="D12" s="230" t="s">
        <v>750</v>
      </c>
      <c r="E12" s="307" t="s">
        <v>169</v>
      </c>
      <c r="F12" s="230" t="s">
        <v>503</v>
      </c>
      <c r="G12" s="309">
        <v>17.62</v>
      </c>
      <c r="H12" s="100" t="str">
        <f>VLOOKUP($F12,'Leistungswerte UHR Kigas'!$C$6:$F$23,3,FALSE)</f>
        <v>kR</v>
      </c>
      <c r="I12" s="101">
        <f>VLOOKUP(H12,Turnus!$H$9:$I$26,2,FALSE)</f>
        <v>0</v>
      </c>
      <c r="J12" s="130">
        <f t="shared" ref="J12" si="14">+G12*I12</f>
        <v>0</v>
      </c>
      <c r="K12" s="131">
        <f>VLOOKUP($F12,'Leistungswerte UHR Kigas'!$C$6:$F$23,4,FALSE)</f>
        <v>0</v>
      </c>
      <c r="L12" s="492" t="str">
        <f t="shared" si="8"/>
        <v/>
      </c>
      <c r="M12" s="132">
        <f t="shared" ref="M12" si="15">IF(ISERROR(J12/K12),0,J12/K12)</f>
        <v>0</v>
      </c>
      <c r="N12" s="544">
        <f t="shared" si="9"/>
        <v>0</v>
      </c>
      <c r="O12" s="133">
        <f t="shared" ref="O12" si="16">IF(ISERROR(G12/K12*N12),0,G12/K12*N12)</f>
        <v>0</v>
      </c>
      <c r="P12" s="134">
        <f t="shared" si="5"/>
        <v>0</v>
      </c>
      <c r="R12" s="479"/>
      <c r="S12" s="480"/>
      <c r="T12" s="480"/>
      <c r="U12" s="480"/>
      <c r="V12" s="480"/>
      <c r="W12" s="480"/>
      <c r="X12" s="480"/>
      <c r="Y12" s="480"/>
      <c r="Z12" s="480"/>
      <c r="AA12" s="480"/>
      <c r="AB12" s="480"/>
      <c r="AC12" s="480"/>
      <c r="AD12" s="480"/>
      <c r="AE12" s="480"/>
      <c r="AF12" s="480"/>
      <c r="AG12" s="480"/>
      <c r="AH12" s="480"/>
      <c r="AI12" s="480"/>
      <c r="AJ12" s="480"/>
      <c r="AK12" s="480"/>
      <c r="AL12" s="480"/>
      <c r="AM12" s="480"/>
      <c r="AN12" s="480"/>
      <c r="AO12" s="480"/>
      <c r="AP12" s="480"/>
      <c r="AQ12" s="480"/>
      <c r="AR12" s="480"/>
      <c r="AS12" s="480"/>
      <c r="AT12" s="480"/>
      <c r="AU12" s="480"/>
      <c r="AV12" s="480"/>
      <c r="AW12" s="481"/>
      <c r="AX12" s="482">
        <f t="shared" si="10"/>
        <v>0</v>
      </c>
      <c r="AY12" s="494" t="str">
        <f t="shared" si="6"/>
        <v/>
      </c>
      <c r="AZ12" s="484">
        <f t="shared" si="7"/>
        <v>0</v>
      </c>
    </row>
    <row r="13" spans="1:52" s="58" customFormat="1" ht="24.9" customHeight="1" x14ac:dyDescent="0.25">
      <c r="A13" s="525" t="s">
        <v>700</v>
      </c>
      <c r="B13" s="100" t="s">
        <v>271</v>
      </c>
      <c r="C13" s="305"/>
      <c r="D13" s="306" t="s">
        <v>102</v>
      </c>
      <c r="E13" s="307" t="s">
        <v>167</v>
      </c>
      <c r="F13" s="230" t="s">
        <v>503</v>
      </c>
      <c r="G13" s="309">
        <v>11.15</v>
      </c>
      <c r="H13" s="100" t="str">
        <f>VLOOKUP($F13,'Leistungswerte UHR Kigas'!$C$6:$F$23,3,FALSE)</f>
        <v>kR</v>
      </c>
      <c r="I13" s="101">
        <f>VLOOKUP(H13,Turnus!$H$9:$I$26,2,FALSE)</f>
        <v>0</v>
      </c>
      <c r="J13" s="130">
        <f t="shared" ref="J13:J87" si="17">+G13*I13</f>
        <v>0</v>
      </c>
      <c r="K13" s="131">
        <f>VLOOKUP($F13,'Leistungswerte UHR Kigas'!$C$6:$F$23,4,FALSE)</f>
        <v>0</v>
      </c>
      <c r="L13" s="492" t="str">
        <f t="shared" si="8"/>
        <v/>
      </c>
      <c r="M13" s="132">
        <f t="shared" ref="M13:M87" si="18">IF(ISERROR(J13/K13),0,J13/K13)</f>
        <v>0</v>
      </c>
      <c r="N13" s="544">
        <f t="shared" si="9"/>
        <v>0</v>
      </c>
      <c r="O13" s="133">
        <f t="shared" ref="O13:O87" si="19">IF(ISERROR(G13/K13*N13),0,G13/K13*N13)</f>
        <v>0</v>
      </c>
      <c r="P13" s="134">
        <f t="shared" si="5"/>
        <v>0</v>
      </c>
      <c r="R13" s="479"/>
      <c r="S13" s="480"/>
      <c r="T13" s="480"/>
      <c r="U13" s="480"/>
      <c r="V13" s="480"/>
      <c r="W13" s="480"/>
      <c r="X13" s="480"/>
      <c r="Y13" s="480"/>
      <c r="Z13" s="480"/>
      <c r="AA13" s="480"/>
      <c r="AB13" s="480"/>
      <c r="AC13" s="480"/>
      <c r="AD13" s="480"/>
      <c r="AE13" s="480"/>
      <c r="AF13" s="480"/>
      <c r="AG13" s="480"/>
      <c r="AH13" s="480"/>
      <c r="AI13" s="480"/>
      <c r="AJ13" s="480"/>
      <c r="AK13" s="480"/>
      <c r="AL13" s="480"/>
      <c r="AM13" s="480"/>
      <c r="AN13" s="480"/>
      <c r="AO13" s="480"/>
      <c r="AP13" s="480"/>
      <c r="AQ13" s="480"/>
      <c r="AR13" s="480"/>
      <c r="AS13" s="480"/>
      <c r="AT13" s="480"/>
      <c r="AU13" s="480"/>
      <c r="AV13" s="480"/>
      <c r="AW13" s="481"/>
      <c r="AX13" s="482">
        <f t="shared" si="10"/>
        <v>0</v>
      </c>
      <c r="AY13" s="494" t="str">
        <f t="shared" si="6"/>
        <v/>
      </c>
      <c r="AZ13" s="484">
        <f t="shared" si="7"/>
        <v>0</v>
      </c>
    </row>
    <row r="14" spans="1:52" s="58" customFormat="1" ht="24.9" customHeight="1" x14ac:dyDescent="0.25">
      <c r="A14" s="525" t="s">
        <v>700</v>
      </c>
      <c r="B14" s="100" t="s">
        <v>271</v>
      </c>
      <c r="C14" s="305"/>
      <c r="D14" s="306" t="s">
        <v>376</v>
      </c>
      <c r="E14" s="307" t="s">
        <v>667</v>
      </c>
      <c r="F14" s="230" t="s">
        <v>503</v>
      </c>
      <c r="G14" s="309">
        <v>11.4</v>
      </c>
      <c r="H14" s="100" t="str">
        <f>VLOOKUP($F14,'Leistungswerte UHR Kigas'!$C$6:$F$23,3,FALSE)</f>
        <v>kR</v>
      </c>
      <c r="I14" s="101">
        <f>VLOOKUP(H14,Turnus!$H$9:$I$26,2,FALSE)</f>
        <v>0</v>
      </c>
      <c r="J14" s="130">
        <f t="shared" ref="J14:J60" si="20">+G14*I14</f>
        <v>0</v>
      </c>
      <c r="K14" s="131">
        <f>VLOOKUP($F14,'Leistungswerte UHR Kigas'!$C$6:$F$23,4,FALSE)</f>
        <v>0</v>
      </c>
      <c r="L14" s="492" t="str">
        <f t="shared" si="8"/>
        <v/>
      </c>
      <c r="M14" s="132">
        <f t="shared" ref="M14:M60" si="21">IF(ISERROR(J14/K14),0,J14/K14)</f>
        <v>0</v>
      </c>
      <c r="N14" s="544">
        <f t="shared" si="9"/>
        <v>0</v>
      </c>
      <c r="O14" s="133">
        <f t="shared" ref="O14:O60" si="22">IF(ISERROR(G14/K14*N14),0,G14/K14*N14)</f>
        <v>0</v>
      </c>
      <c r="P14" s="134">
        <f t="shared" si="5"/>
        <v>0</v>
      </c>
      <c r="R14" s="479"/>
      <c r="S14" s="480"/>
      <c r="T14" s="480"/>
      <c r="U14" s="480"/>
      <c r="V14" s="480"/>
      <c r="W14" s="480"/>
      <c r="X14" s="480"/>
      <c r="Y14" s="480"/>
      <c r="Z14" s="480"/>
      <c r="AA14" s="480"/>
      <c r="AB14" s="480"/>
      <c r="AC14" s="480"/>
      <c r="AD14" s="480"/>
      <c r="AE14" s="480"/>
      <c r="AF14" s="480"/>
      <c r="AG14" s="480"/>
      <c r="AH14" s="480"/>
      <c r="AI14" s="480"/>
      <c r="AJ14" s="480"/>
      <c r="AK14" s="480"/>
      <c r="AL14" s="480"/>
      <c r="AM14" s="480"/>
      <c r="AN14" s="480"/>
      <c r="AO14" s="480"/>
      <c r="AP14" s="480"/>
      <c r="AQ14" s="480"/>
      <c r="AR14" s="480"/>
      <c r="AS14" s="480"/>
      <c r="AT14" s="480"/>
      <c r="AU14" s="480"/>
      <c r="AV14" s="480"/>
      <c r="AW14" s="481"/>
      <c r="AX14" s="482">
        <f t="shared" si="10"/>
        <v>0</v>
      </c>
      <c r="AY14" s="494" t="str">
        <f t="shared" si="6"/>
        <v/>
      </c>
      <c r="AZ14" s="484">
        <f t="shared" si="7"/>
        <v>0</v>
      </c>
    </row>
    <row r="15" spans="1:52" s="58" customFormat="1" ht="24.9" customHeight="1" x14ac:dyDescent="0.25">
      <c r="A15" s="525" t="s">
        <v>700</v>
      </c>
      <c r="B15" s="100" t="s">
        <v>271</v>
      </c>
      <c r="C15" s="305"/>
      <c r="D15" s="230" t="s">
        <v>377</v>
      </c>
      <c r="E15" s="307" t="s">
        <v>667</v>
      </c>
      <c r="F15" s="230" t="s">
        <v>503</v>
      </c>
      <c r="G15" s="309">
        <v>2.78</v>
      </c>
      <c r="H15" s="100" t="str">
        <f>VLOOKUP($F15,'Leistungswerte UHR Kigas'!$C$6:$F$23,3,FALSE)</f>
        <v>kR</v>
      </c>
      <c r="I15" s="101">
        <f>VLOOKUP(H15,Turnus!$H$9:$I$26,2,FALSE)</f>
        <v>0</v>
      </c>
      <c r="J15" s="130">
        <f t="shared" si="20"/>
        <v>0</v>
      </c>
      <c r="K15" s="131">
        <f>VLOOKUP($F15,'Leistungswerte UHR Kigas'!$C$6:$F$23,4,FALSE)</f>
        <v>0</v>
      </c>
      <c r="L15" s="492" t="str">
        <f t="shared" si="8"/>
        <v/>
      </c>
      <c r="M15" s="132">
        <f t="shared" si="21"/>
        <v>0</v>
      </c>
      <c r="N15" s="544">
        <f t="shared" si="9"/>
        <v>0</v>
      </c>
      <c r="O15" s="133">
        <f t="shared" si="22"/>
        <v>0</v>
      </c>
      <c r="P15" s="134">
        <f t="shared" si="5"/>
        <v>0</v>
      </c>
      <c r="R15" s="479"/>
      <c r="S15" s="480"/>
      <c r="T15" s="480"/>
      <c r="U15" s="480"/>
      <c r="V15" s="480"/>
      <c r="W15" s="480"/>
      <c r="X15" s="480"/>
      <c r="Y15" s="480"/>
      <c r="Z15" s="480"/>
      <c r="AA15" s="480"/>
      <c r="AB15" s="480"/>
      <c r="AC15" s="480"/>
      <c r="AD15" s="480"/>
      <c r="AE15" s="480"/>
      <c r="AF15" s="480"/>
      <c r="AG15" s="480"/>
      <c r="AH15" s="480"/>
      <c r="AI15" s="480"/>
      <c r="AJ15" s="480"/>
      <c r="AK15" s="480"/>
      <c r="AL15" s="480"/>
      <c r="AM15" s="480"/>
      <c r="AN15" s="480"/>
      <c r="AO15" s="480"/>
      <c r="AP15" s="480"/>
      <c r="AQ15" s="480"/>
      <c r="AR15" s="480"/>
      <c r="AS15" s="480"/>
      <c r="AT15" s="480"/>
      <c r="AU15" s="480"/>
      <c r="AV15" s="480"/>
      <c r="AW15" s="481"/>
      <c r="AX15" s="482">
        <f t="shared" si="10"/>
        <v>0</v>
      </c>
      <c r="AY15" s="494" t="str">
        <f t="shared" si="6"/>
        <v/>
      </c>
      <c r="AZ15" s="484">
        <f t="shared" si="7"/>
        <v>0</v>
      </c>
    </row>
    <row r="16" spans="1:52" s="58" customFormat="1" ht="24.9" customHeight="1" x14ac:dyDescent="0.25">
      <c r="A16" s="525" t="s">
        <v>700</v>
      </c>
      <c r="B16" s="100" t="s">
        <v>271</v>
      </c>
      <c r="C16" s="305"/>
      <c r="D16" s="306" t="s">
        <v>378</v>
      </c>
      <c r="E16" s="307" t="s">
        <v>667</v>
      </c>
      <c r="F16" s="230" t="s">
        <v>503</v>
      </c>
      <c r="G16" s="309">
        <v>2.02</v>
      </c>
      <c r="H16" s="100" t="str">
        <f>VLOOKUP($F16,'Leistungswerte UHR Kigas'!$C$6:$F$23,3,FALSE)</f>
        <v>kR</v>
      </c>
      <c r="I16" s="101">
        <f>VLOOKUP(H16,Turnus!$H$9:$I$26,2,FALSE)</f>
        <v>0</v>
      </c>
      <c r="J16" s="130">
        <f t="shared" si="20"/>
        <v>0</v>
      </c>
      <c r="K16" s="131">
        <f>VLOOKUP($F16,'Leistungswerte UHR Kigas'!$C$6:$F$23,4,FALSE)</f>
        <v>0</v>
      </c>
      <c r="L16" s="492" t="str">
        <f t="shared" si="8"/>
        <v/>
      </c>
      <c r="M16" s="132">
        <f t="shared" si="21"/>
        <v>0</v>
      </c>
      <c r="N16" s="544">
        <f t="shared" si="9"/>
        <v>0</v>
      </c>
      <c r="O16" s="133">
        <f t="shared" si="22"/>
        <v>0</v>
      </c>
      <c r="P16" s="134">
        <f t="shared" si="5"/>
        <v>0</v>
      </c>
      <c r="R16" s="479"/>
      <c r="S16" s="480"/>
      <c r="T16" s="480"/>
      <c r="U16" s="480"/>
      <c r="V16" s="480"/>
      <c r="W16" s="480"/>
      <c r="X16" s="480"/>
      <c r="Y16" s="480"/>
      <c r="Z16" s="480"/>
      <c r="AA16" s="480"/>
      <c r="AB16" s="480"/>
      <c r="AC16" s="480"/>
      <c r="AD16" s="480"/>
      <c r="AE16" s="480"/>
      <c r="AF16" s="480"/>
      <c r="AG16" s="480"/>
      <c r="AH16" s="480"/>
      <c r="AI16" s="480"/>
      <c r="AJ16" s="480"/>
      <c r="AK16" s="480"/>
      <c r="AL16" s="480"/>
      <c r="AM16" s="480"/>
      <c r="AN16" s="480"/>
      <c r="AO16" s="480"/>
      <c r="AP16" s="480"/>
      <c r="AQ16" s="480"/>
      <c r="AR16" s="480"/>
      <c r="AS16" s="480"/>
      <c r="AT16" s="480"/>
      <c r="AU16" s="480"/>
      <c r="AV16" s="480"/>
      <c r="AW16" s="481"/>
      <c r="AX16" s="482">
        <f t="shared" si="10"/>
        <v>0</v>
      </c>
      <c r="AY16" s="494" t="str">
        <f t="shared" si="6"/>
        <v/>
      </c>
      <c r="AZ16" s="484">
        <f t="shared" si="7"/>
        <v>0</v>
      </c>
    </row>
    <row r="17" spans="1:52" s="58" customFormat="1" ht="24.9" customHeight="1" x14ac:dyDescent="0.25">
      <c r="A17" s="525" t="s">
        <v>700</v>
      </c>
      <c r="B17" s="100" t="s">
        <v>271</v>
      </c>
      <c r="C17" s="305"/>
      <c r="D17" s="306" t="s">
        <v>386</v>
      </c>
      <c r="E17" s="307" t="s">
        <v>167</v>
      </c>
      <c r="F17" s="230" t="s">
        <v>503</v>
      </c>
      <c r="G17" s="309">
        <v>41.26</v>
      </c>
      <c r="H17" s="100" t="str">
        <f>VLOOKUP($F17,'Leistungswerte UHR Kigas'!$C$6:$F$23,3,FALSE)</f>
        <v>kR</v>
      </c>
      <c r="I17" s="101">
        <f>VLOOKUP(H17,Turnus!$H$9:$I$26,2,FALSE)</f>
        <v>0</v>
      </c>
      <c r="J17" s="130">
        <f t="shared" si="20"/>
        <v>0</v>
      </c>
      <c r="K17" s="131">
        <f>VLOOKUP($F17,'Leistungswerte UHR Kigas'!$C$6:$F$23,4,FALSE)</f>
        <v>0</v>
      </c>
      <c r="L17" s="492" t="str">
        <f t="shared" si="8"/>
        <v/>
      </c>
      <c r="M17" s="132">
        <f t="shared" si="21"/>
        <v>0</v>
      </c>
      <c r="N17" s="544">
        <f t="shared" si="9"/>
        <v>0</v>
      </c>
      <c r="O17" s="133">
        <f t="shared" si="22"/>
        <v>0</v>
      </c>
      <c r="P17" s="134">
        <f t="shared" si="5"/>
        <v>0</v>
      </c>
      <c r="R17" s="479"/>
      <c r="S17" s="480"/>
      <c r="T17" s="480"/>
      <c r="U17" s="480"/>
      <c r="V17" s="480"/>
      <c r="W17" s="480"/>
      <c r="X17" s="480"/>
      <c r="Y17" s="480"/>
      <c r="Z17" s="480"/>
      <c r="AA17" s="480"/>
      <c r="AB17" s="480"/>
      <c r="AC17" s="480"/>
      <c r="AD17" s="480"/>
      <c r="AE17" s="480"/>
      <c r="AF17" s="480"/>
      <c r="AG17" s="480"/>
      <c r="AH17" s="480"/>
      <c r="AI17" s="480"/>
      <c r="AJ17" s="480"/>
      <c r="AK17" s="480"/>
      <c r="AL17" s="480"/>
      <c r="AM17" s="480"/>
      <c r="AN17" s="480"/>
      <c r="AO17" s="480"/>
      <c r="AP17" s="480"/>
      <c r="AQ17" s="480"/>
      <c r="AR17" s="480"/>
      <c r="AS17" s="480"/>
      <c r="AT17" s="480"/>
      <c r="AU17" s="480"/>
      <c r="AV17" s="480"/>
      <c r="AW17" s="481"/>
      <c r="AX17" s="482">
        <f t="shared" si="10"/>
        <v>0</v>
      </c>
      <c r="AY17" s="494" t="str">
        <f t="shared" si="6"/>
        <v/>
      </c>
      <c r="AZ17" s="484">
        <f t="shared" si="7"/>
        <v>0</v>
      </c>
    </row>
    <row r="18" spans="1:52" s="58" customFormat="1" ht="24.9" customHeight="1" x14ac:dyDescent="0.25">
      <c r="A18" s="525" t="s">
        <v>696</v>
      </c>
      <c r="B18" s="100" t="s">
        <v>271</v>
      </c>
      <c r="C18" s="305"/>
      <c r="D18" s="306" t="s">
        <v>359</v>
      </c>
      <c r="E18" s="307" t="s">
        <v>169</v>
      </c>
      <c r="F18" s="230" t="s">
        <v>479</v>
      </c>
      <c r="G18" s="309">
        <f>10.06+4.71</f>
        <v>14.77</v>
      </c>
      <c r="H18" s="100" t="str">
        <f>VLOOKUP($F18,'Leistungswerte UHR Kigas'!$C$6:$F$23,3,FALSE)</f>
        <v>W5</v>
      </c>
      <c r="I18" s="101">
        <f>VLOOKUP(H18,Turnus!$H$9:$I$26,2,FALSE)</f>
        <v>230</v>
      </c>
      <c r="J18" s="130">
        <f t="shared" si="20"/>
        <v>3397.1</v>
      </c>
      <c r="K18" s="131">
        <f>VLOOKUP($F18,'Leistungswerte UHR Kigas'!$C$6:$F$23,4,FALSE)</f>
        <v>0</v>
      </c>
      <c r="L18" s="492" t="str">
        <f t="shared" si="8"/>
        <v/>
      </c>
      <c r="M18" s="132">
        <f t="shared" si="21"/>
        <v>0</v>
      </c>
      <c r="N18" s="544">
        <f t="shared" si="9"/>
        <v>0</v>
      </c>
      <c r="O18" s="133">
        <f t="shared" si="22"/>
        <v>0</v>
      </c>
      <c r="P18" s="134">
        <f t="shared" si="5"/>
        <v>0</v>
      </c>
      <c r="R18" s="479"/>
      <c r="S18" s="480"/>
      <c r="T18" s="480"/>
      <c r="U18" s="480"/>
      <c r="V18" s="480"/>
      <c r="W18" s="480"/>
      <c r="X18" s="480"/>
      <c r="Y18" s="480"/>
      <c r="Z18" s="480"/>
      <c r="AA18" s="480"/>
      <c r="AB18" s="480"/>
      <c r="AC18" s="480"/>
      <c r="AD18" s="480"/>
      <c r="AE18" s="480"/>
      <c r="AF18" s="480"/>
      <c r="AG18" s="480"/>
      <c r="AH18" s="480"/>
      <c r="AI18" s="480"/>
      <c r="AJ18" s="480"/>
      <c r="AK18" s="480"/>
      <c r="AL18" s="480"/>
      <c r="AM18" s="480"/>
      <c r="AN18" s="480"/>
      <c r="AO18" s="480"/>
      <c r="AP18" s="480"/>
      <c r="AQ18" s="480"/>
      <c r="AR18" s="480"/>
      <c r="AS18" s="480"/>
      <c r="AT18" s="480"/>
      <c r="AU18" s="480"/>
      <c r="AV18" s="480"/>
      <c r="AW18" s="481"/>
      <c r="AX18" s="482">
        <f t="shared" si="10"/>
        <v>0</v>
      </c>
      <c r="AY18" s="494" t="str">
        <f t="shared" si="6"/>
        <v/>
      </c>
      <c r="AZ18" s="484">
        <f t="shared" si="7"/>
        <v>0</v>
      </c>
    </row>
    <row r="19" spans="1:52" s="58" customFormat="1" ht="24.9" customHeight="1" x14ac:dyDescent="0.25">
      <c r="A19" s="525" t="s">
        <v>696</v>
      </c>
      <c r="B19" s="100" t="s">
        <v>271</v>
      </c>
      <c r="C19" s="305"/>
      <c r="D19" s="314" t="s">
        <v>689</v>
      </c>
      <c r="E19" s="307" t="s">
        <v>169</v>
      </c>
      <c r="F19" s="230" t="s">
        <v>481</v>
      </c>
      <c r="G19" s="309">
        <v>18.559999999999999</v>
      </c>
      <c r="H19" s="100" t="str">
        <f>VLOOKUP($F19,'Leistungswerte UHR Kigas'!$C$6:$F$23,3,FALSE)</f>
        <v>W5</v>
      </c>
      <c r="I19" s="101">
        <f>VLOOKUP(H19,Turnus!$H$9:$I$26,2,FALSE)</f>
        <v>230</v>
      </c>
      <c r="J19" s="130">
        <f t="shared" si="20"/>
        <v>4268.7999999999993</v>
      </c>
      <c r="K19" s="131">
        <f>VLOOKUP($F19,'Leistungswerte UHR Kigas'!$C$6:$F$23,4,FALSE)</f>
        <v>0</v>
      </c>
      <c r="L19" s="492" t="str">
        <f t="shared" si="8"/>
        <v/>
      </c>
      <c r="M19" s="132">
        <f t="shared" si="21"/>
        <v>0</v>
      </c>
      <c r="N19" s="544">
        <f t="shared" si="9"/>
        <v>0</v>
      </c>
      <c r="O19" s="133">
        <f t="shared" si="22"/>
        <v>0</v>
      </c>
      <c r="P19" s="134">
        <f t="shared" si="5"/>
        <v>0</v>
      </c>
      <c r="Q19" s="311"/>
      <c r="R19" s="479"/>
      <c r="S19" s="480"/>
      <c r="T19" s="480"/>
      <c r="U19" s="480"/>
      <c r="V19" s="480"/>
      <c r="W19" s="480"/>
      <c r="X19" s="480"/>
      <c r="Y19" s="480"/>
      <c r="Z19" s="480"/>
      <c r="AA19" s="480"/>
      <c r="AB19" s="480"/>
      <c r="AC19" s="480"/>
      <c r="AD19" s="480"/>
      <c r="AE19" s="480"/>
      <c r="AF19" s="480"/>
      <c r="AG19" s="480"/>
      <c r="AH19" s="480"/>
      <c r="AI19" s="480"/>
      <c r="AJ19" s="480"/>
      <c r="AK19" s="480"/>
      <c r="AL19" s="480"/>
      <c r="AM19" s="480"/>
      <c r="AN19" s="480"/>
      <c r="AO19" s="480"/>
      <c r="AP19" s="480"/>
      <c r="AQ19" s="480"/>
      <c r="AR19" s="480"/>
      <c r="AS19" s="480"/>
      <c r="AT19" s="480"/>
      <c r="AU19" s="480"/>
      <c r="AV19" s="480"/>
      <c r="AW19" s="481"/>
      <c r="AX19" s="482">
        <f t="shared" si="10"/>
        <v>0</v>
      </c>
      <c r="AY19" s="494" t="str">
        <f t="shared" si="6"/>
        <v/>
      </c>
      <c r="AZ19" s="484">
        <f t="shared" si="7"/>
        <v>0</v>
      </c>
    </row>
    <row r="20" spans="1:52" s="58" customFormat="1" ht="24.9" customHeight="1" x14ac:dyDescent="0.25">
      <c r="A20" s="525" t="s">
        <v>696</v>
      </c>
      <c r="B20" s="100" t="s">
        <v>271</v>
      </c>
      <c r="C20" s="305"/>
      <c r="D20" s="306" t="s">
        <v>690</v>
      </c>
      <c r="E20" s="307" t="s">
        <v>169</v>
      </c>
      <c r="F20" s="230" t="s">
        <v>489</v>
      </c>
      <c r="G20" s="309">
        <v>15.17</v>
      </c>
      <c r="H20" s="100" t="str">
        <f>VLOOKUP($F20,'Leistungswerte UHR Kigas'!$C$6:$F$23,3,FALSE)</f>
        <v>W1</v>
      </c>
      <c r="I20" s="101">
        <f>VLOOKUP(H20,Turnus!$H$9:$I$26,2,FALSE)</f>
        <v>48</v>
      </c>
      <c r="J20" s="130">
        <f t="shared" ref="J20" si="23">+G20*I20</f>
        <v>728.16</v>
      </c>
      <c r="K20" s="131">
        <f>VLOOKUP($F20,'Leistungswerte UHR Kigas'!$C$6:$F$23,4,FALSE)</f>
        <v>0</v>
      </c>
      <c r="L20" s="492" t="str">
        <f t="shared" si="8"/>
        <v/>
      </c>
      <c r="M20" s="132">
        <f t="shared" ref="M20" si="24">IF(ISERROR(J20/K20),0,J20/K20)</f>
        <v>0</v>
      </c>
      <c r="N20" s="544">
        <f t="shared" si="9"/>
        <v>0</v>
      </c>
      <c r="O20" s="133">
        <f t="shared" ref="O20" si="25">IF(ISERROR(G20/K20*N20),0,G20/K20*N20)</f>
        <v>0</v>
      </c>
      <c r="P20" s="134">
        <f t="shared" si="5"/>
        <v>0</v>
      </c>
      <c r="R20" s="479"/>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c r="AW20" s="481"/>
      <c r="AX20" s="482">
        <f t="shared" si="10"/>
        <v>0</v>
      </c>
      <c r="AY20" s="494" t="str">
        <f t="shared" si="6"/>
        <v/>
      </c>
      <c r="AZ20" s="484">
        <f t="shared" si="7"/>
        <v>0</v>
      </c>
    </row>
    <row r="21" spans="1:52" s="58" customFormat="1" ht="24.9" customHeight="1" x14ac:dyDescent="0.25">
      <c r="A21" s="525" t="s">
        <v>696</v>
      </c>
      <c r="B21" s="100" t="s">
        <v>271</v>
      </c>
      <c r="C21" s="305"/>
      <c r="D21" s="314" t="s">
        <v>685</v>
      </c>
      <c r="E21" s="307" t="s">
        <v>170</v>
      </c>
      <c r="F21" s="230" t="s">
        <v>492</v>
      </c>
      <c r="G21" s="309">
        <v>93.47</v>
      </c>
      <c r="H21" s="100" t="str">
        <f>VLOOKUP($F21,'Leistungswerte UHR Kigas'!$C$6:$F$23,3,FALSE)</f>
        <v>W5</v>
      </c>
      <c r="I21" s="101">
        <f>VLOOKUP(H21,Turnus!$H$9:$I$26,2,FALSE)</f>
        <v>230</v>
      </c>
      <c r="J21" s="130">
        <f>+G21*I21</f>
        <v>21498.1</v>
      </c>
      <c r="K21" s="131">
        <f>VLOOKUP($F21,'Leistungswerte UHR Kigas'!$C$6:$F$23,4,FALSE)</f>
        <v>0</v>
      </c>
      <c r="L21" s="492" t="str">
        <f t="shared" si="8"/>
        <v/>
      </c>
      <c r="M21" s="132">
        <f>IF(ISERROR(J21/K21),0,J21/K21)</f>
        <v>0</v>
      </c>
      <c r="N21" s="544">
        <f t="shared" si="9"/>
        <v>0</v>
      </c>
      <c r="O21" s="133">
        <f>IF(ISERROR(G21/K21*N21),0,G21/K21*N21)</f>
        <v>0</v>
      </c>
      <c r="P21" s="134">
        <f t="shared" si="5"/>
        <v>0</v>
      </c>
      <c r="Q21" s="311"/>
      <c r="R21" s="479"/>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c r="AW21" s="481"/>
      <c r="AX21" s="482">
        <f t="shared" si="10"/>
        <v>0</v>
      </c>
      <c r="AY21" s="494" t="str">
        <f t="shared" si="6"/>
        <v/>
      </c>
      <c r="AZ21" s="484">
        <f t="shared" si="7"/>
        <v>0</v>
      </c>
    </row>
    <row r="22" spans="1:52" s="58" customFormat="1" ht="24.9" customHeight="1" x14ac:dyDescent="0.25">
      <c r="A22" s="525" t="s">
        <v>696</v>
      </c>
      <c r="B22" s="100" t="s">
        <v>271</v>
      </c>
      <c r="C22" s="305"/>
      <c r="D22" s="306" t="s">
        <v>251</v>
      </c>
      <c r="E22" s="307" t="s">
        <v>404</v>
      </c>
      <c r="F22" s="230" t="s">
        <v>472</v>
      </c>
      <c r="G22" s="309">
        <v>8.84</v>
      </c>
      <c r="H22" s="100" t="str">
        <f>VLOOKUP($F22,'Leistungswerte UHR Kigas'!$C$6:$F$23,3,FALSE)</f>
        <v>W5</v>
      </c>
      <c r="I22" s="101">
        <f>VLOOKUP(H22,Turnus!$H$9:$I$26,2,FALSE)</f>
        <v>230</v>
      </c>
      <c r="J22" s="130">
        <f>+G22*I22</f>
        <v>2033.2</v>
      </c>
      <c r="K22" s="131">
        <f>VLOOKUP($F22,'Leistungswerte UHR Kigas'!$C$6:$F$23,4,FALSE)</f>
        <v>0</v>
      </c>
      <c r="L22" s="492" t="str">
        <f t="shared" si="8"/>
        <v/>
      </c>
      <c r="M22" s="132">
        <f>IF(ISERROR(J22/K22),0,J22/K22)</f>
        <v>0</v>
      </c>
      <c r="N22" s="544">
        <f t="shared" si="9"/>
        <v>0</v>
      </c>
      <c r="O22" s="133">
        <f>IF(ISERROR(G22/K22*N22),0,G22/K22*N22)</f>
        <v>0</v>
      </c>
      <c r="P22" s="134">
        <f t="shared" si="5"/>
        <v>0</v>
      </c>
      <c r="R22" s="479"/>
      <c r="S22" s="480"/>
      <c r="T22" s="480"/>
      <c r="U22" s="480"/>
      <c r="V22" s="480"/>
      <c r="W22" s="480"/>
      <c r="X22" s="480"/>
      <c r="Y22" s="480"/>
      <c r="Z22" s="480"/>
      <c r="AA22" s="480"/>
      <c r="AB22" s="480"/>
      <c r="AC22" s="480"/>
      <c r="AD22" s="480"/>
      <c r="AE22" s="480"/>
      <c r="AF22" s="480"/>
      <c r="AG22" s="480"/>
      <c r="AH22" s="480"/>
      <c r="AI22" s="480"/>
      <c r="AJ22" s="480"/>
      <c r="AK22" s="480"/>
      <c r="AL22" s="480"/>
      <c r="AM22" s="480"/>
      <c r="AN22" s="480"/>
      <c r="AO22" s="480"/>
      <c r="AP22" s="480"/>
      <c r="AQ22" s="480"/>
      <c r="AR22" s="480"/>
      <c r="AS22" s="480"/>
      <c r="AT22" s="480"/>
      <c r="AU22" s="480"/>
      <c r="AV22" s="480"/>
      <c r="AW22" s="481"/>
      <c r="AX22" s="482">
        <f t="shared" si="10"/>
        <v>0</v>
      </c>
      <c r="AY22" s="494" t="str">
        <f t="shared" si="6"/>
        <v/>
      </c>
      <c r="AZ22" s="484">
        <f t="shared" si="7"/>
        <v>0</v>
      </c>
    </row>
    <row r="23" spans="1:52" s="58" customFormat="1" ht="24.9" customHeight="1" x14ac:dyDescent="0.25">
      <c r="A23" s="525" t="s">
        <v>696</v>
      </c>
      <c r="B23" s="100" t="s">
        <v>271</v>
      </c>
      <c r="C23" s="305"/>
      <c r="D23" s="306" t="s">
        <v>164</v>
      </c>
      <c r="E23" s="307" t="s">
        <v>167</v>
      </c>
      <c r="F23" s="230" t="s">
        <v>490</v>
      </c>
      <c r="G23" s="309">
        <v>12.29</v>
      </c>
      <c r="H23" s="100" t="str">
        <f>VLOOKUP($F23,'Leistungswerte UHR Kigas'!$C$6:$F$23,3,FALSE)</f>
        <v>M1</v>
      </c>
      <c r="I23" s="101">
        <f>VLOOKUP(H23,Turnus!$H$9:$I$26,2,FALSE)</f>
        <v>12</v>
      </c>
      <c r="J23" s="130">
        <f>+G23*I23</f>
        <v>147.47999999999999</v>
      </c>
      <c r="K23" s="131">
        <f>VLOOKUP($F23,'Leistungswerte UHR Kigas'!$C$6:$F$23,4,FALSE)</f>
        <v>0</v>
      </c>
      <c r="L23" s="492" t="str">
        <f t="shared" si="8"/>
        <v/>
      </c>
      <c r="M23" s="132">
        <f>IF(ISERROR(J23/K23),0,J23/K23)</f>
        <v>0</v>
      </c>
      <c r="N23" s="544">
        <f t="shared" si="9"/>
        <v>0</v>
      </c>
      <c r="O23" s="133">
        <f>IF(ISERROR(G23/K23*N23),0,G23/K23*N23)</f>
        <v>0</v>
      </c>
      <c r="P23" s="134">
        <f t="shared" si="5"/>
        <v>0</v>
      </c>
      <c r="R23" s="479"/>
      <c r="S23" s="480"/>
      <c r="T23" s="480"/>
      <c r="U23" s="480"/>
      <c r="V23" s="480"/>
      <c r="W23" s="480"/>
      <c r="X23" s="480"/>
      <c r="Y23" s="480"/>
      <c r="Z23" s="480"/>
      <c r="AA23" s="480"/>
      <c r="AB23" s="480"/>
      <c r="AC23" s="480"/>
      <c r="AD23" s="480"/>
      <c r="AE23" s="480"/>
      <c r="AF23" s="480"/>
      <c r="AG23" s="480"/>
      <c r="AH23" s="480"/>
      <c r="AI23" s="480"/>
      <c r="AJ23" s="480"/>
      <c r="AK23" s="480"/>
      <c r="AL23" s="480"/>
      <c r="AM23" s="480"/>
      <c r="AN23" s="480"/>
      <c r="AO23" s="480"/>
      <c r="AP23" s="480"/>
      <c r="AQ23" s="480"/>
      <c r="AR23" s="480"/>
      <c r="AS23" s="480"/>
      <c r="AT23" s="480"/>
      <c r="AU23" s="480"/>
      <c r="AV23" s="480"/>
      <c r="AW23" s="481"/>
      <c r="AX23" s="482">
        <f t="shared" si="10"/>
        <v>0</v>
      </c>
      <c r="AY23" s="494" t="str">
        <f t="shared" si="6"/>
        <v/>
      </c>
      <c r="AZ23" s="484">
        <f t="shared" si="7"/>
        <v>0</v>
      </c>
    </row>
    <row r="24" spans="1:52" s="58" customFormat="1" ht="24.9" customHeight="1" x14ac:dyDescent="0.25">
      <c r="A24" s="525" t="s">
        <v>696</v>
      </c>
      <c r="B24" s="100" t="s">
        <v>271</v>
      </c>
      <c r="C24" s="305"/>
      <c r="D24" s="306" t="s">
        <v>718</v>
      </c>
      <c r="E24" s="307" t="s">
        <v>666</v>
      </c>
      <c r="F24" s="230" t="s">
        <v>503</v>
      </c>
      <c r="G24" s="309">
        <v>5.68</v>
      </c>
      <c r="H24" s="100" t="str">
        <f>VLOOKUP($F24,'Leistungswerte UHR Kigas'!$C$6:$F$23,3,FALSE)</f>
        <v>kR</v>
      </c>
      <c r="I24" s="101">
        <f>VLOOKUP(H24,Turnus!$H$9:$I$26,2,FALSE)</f>
        <v>0</v>
      </c>
      <c r="J24" s="130">
        <f>+G24*I24</f>
        <v>0</v>
      </c>
      <c r="K24" s="131">
        <f>VLOOKUP($F24,'Leistungswerte UHR Kigas'!$C$6:$F$23,4,FALSE)</f>
        <v>0</v>
      </c>
      <c r="L24" s="492" t="str">
        <f t="shared" si="8"/>
        <v/>
      </c>
      <c r="M24" s="132">
        <f>IF(ISERROR(J24/K24),0,J24/K24)</f>
        <v>0</v>
      </c>
      <c r="N24" s="544">
        <f t="shared" si="9"/>
        <v>0</v>
      </c>
      <c r="O24" s="133">
        <f>IF(ISERROR(G24/K24*N24),0,G24/K24*N24)</f>
        <v>0</v>
      </c>
      <c r="P24" s="134">
        <f t="shared" si="5"/>
        <v>0</v>
      </c>
      <c r="R24" s="479"/>
      <c r="S24" s="480"/>
      <c r="T24" s="480"/>
      <c r="U24" s="480"/>
      <c r="V24" s="480"/>
      <c r="W24" s="480"/>
      <c r="X24" s="480"/>
      <c r="Y24" s="480"/>
      <c r="Z24" s="480"/>
      <c r="AA24" s="480"/>
      <c r="AB24" s="480"/>
      <c r="AC24" s="480"/>
      <c r="AD24" s="480"/>
      <c r="AE24" s="480"/>
      <c r="AF24" s="480"/>
      <c r="AG24" s="480"/>
      <c r="AH24" s="480"/>
      <c r="AI24" s="480"/>
      <c r="AJ24" s="480"/>
      <c r="AK24" s="480"/>
      <c r="AL24" s="480"/>
      <c r="AM24" s="480"/>
      <c r="AN24" s="480"/>
      <c r="AO24" s="480"/>
      <c r="AP24" s="480"/>
      <c r="AQ24" s="480"/>
      <c r="AR24" s="480"/>
      <c r="AS24" s="480"/>
      <c r="AT24" s="480"/>
      <c r="AU24" s="480"/>
      <c r="AV24" s="480"/>
      <c r="AW24" s="481"/>
      <c r="AX24" s="482">
        <f t="shared" si="10"/>
        <v>0</v>
      </c>
      <c r="AY24" s="494" t="str">
        <f t="shared" si="6"/>
        <v/>
      </c>
      <c r="AZ24" s="484">
        <f t="shared" si="7"/>
        <v>0</v>
      </c>
    </row>
    <row r="25" spans="1:52" s="58" customFormat="1" ht="24.9" customHeight="1" x14ac:dyDescent="0.25">
      <c r="A25" s="525" t="s">
        <v>696</v>
      </c>
      <c r="B25" s="100" t="s">
        <v>271</v>
      </c>
      <c r="C25" s="305"/>
      <c r="D25" s="230" t="s">
        <v>102</v>
      </c>
      <c r="E25" s="308" t="s">
        <v>404</v>
      </c>
      <c r="F25" s="230" t="s">
        <v>481</v>
      </c>
      <c r="G25" s="309">
        <v>14.35</v>
      </c>
      <c r="H25" s="100" t="str">
        <f>VLOOKUP($F25,'Leistungswerte UHR Kigas'!$C$6:$F$23,3,FALSE)</f>
        <v>W5</v>
      </c>
      <c r="I25" s="101">
        <f>VLOOKUP(H25,Turnus!$H$9:$I$26,2,FALSE)</f>
        <v>230</v>
      </c>
      <c r="J25" s="130">
        <f t="shared" si="20"/>
        <v>3300.5</v>
      </c>
      <c r="K25" s="131">
        <f>VLOOKUP($F25,'Leistungswerte UHR Kigas'!$C$6:$F$23,4,FALSE)</f>
        <v>0</v>
      </c>
      <c r="L25" s="492" t="str">
        <f t="shared" si="8"/>
        <v/>
      </c>
      <c r="M25" s="132">
        <f t="shared" si="21"/>
        <v>0</v>
      </c>
      <c r="N25" s="544">
        <f t="shared" si="9"/>
        <v>0</v>
      </c>
      <c r="O25" s="133">
        <f t="shared" si="22"/>
        <v>0</v>
      </c>
      <c r="P25" s="134">
        <f t="shared" si="5"/>
        <v>0</v>
      </c>
      <c r="R25" s="479"/>
      <c r="S25" s="480"/>
      <c r="T25" s="480"/>
      <c r="U25" s="480"/>
      <c r="V25" s="480"/>
      <c r="W25" s="480"/>
      <c r="X25" s="480"/>
      <c r="Y25" s="480"/>
      <c r="Z25" s="480"/>
      <c r="AA25" s="480"/>
      <c r="AB25" s="480"/>
      <c r="AC25" s="480"/>
      <c r="AD25" s="480"/>
      <c r="AE25" s="480"/>
      <c r="AF25" s="480"/>
      <c r="AG25" s="480"/>
      <c r="AH25" s="480"/>
      <c r="AI25" s="480"/>
      <c r="AJ25" s="480"/>
      <c r="AK25" s="480"/>
      <c r="AL25" s="480"/>
      <c r="AM25" s="480"/>
      <c r="AN25" s="480"/>
      <c r="AO25" s="480"/>
      <c r="AP25" s="480"/>
      <c r="AQ25" s="480"/>
      <c r="AR25" s="480"/>
      <c r="AS25" s="480"/>
      <c r="AT25" s="480"/>
      <c r="AU25" s="480"/>
      <c r="AV25" s="480"/>
      <c r="AW25" s="481"/>
      <c r="AX25" s="482">
        <f t="shared" si="10"/>
        <v>0</v>
      </c>
      <c r="AY25" s="494" t="str">
        <f t="shared" si="6"/>
        <v/>
      </c>
      <c r="AZ25" s="484">
        <f t="shared" si="7"/>
        <v>0</v>
      </c>
    </row>
    <row r="26" spans="1:52" s="58" customFormat="1" ht="24.9" customHeight="1" x14ac:dyDescent="0.25">
      <c r="A26" s="525" t="s">
        <v>696</v>
      </c>
      <c r="B26" s="100" t="s">
        <v>271</v>
      </c>
      <c r="C26" s="305"/>
      <c r="D26" s="306" t="s">
        <v>686</v>
      </c>
      <c r="E26" s="307" t="s">
        <v>167</v>
      </c>
      <c r="F26" s="230" t="s">
        <v>503</v>
      </c>
      <c r="G26" s="309">
        <v>15.57</v>
      </c>
      <c r="H26" s="100" t="str">
        <f>VLOOKUP($F26,'Leistungswerte UHR Kigas'!$C$6:$F$23,3,FALSE)</f>
        <v>kR</v>
      </c>
      <c r="I26" s="101">
        <f>VLOOKUP(H26,Turnus!$H$9:$I$26,2,FALSE)</f>
        <v>0</v>
      </c>
      <c r="J26" s="130">
        <f t="shared" si="20"/>
        <v>0</v>
      </c>
      <c r="K26" s="131">
        <f>VLOOKUP($F26,'Leistungswerte UHR Kigas'!$C$6:$F$23,4,FALSE)</f>
        <v>0</v>
      </c>
      <c r="L26" s="492" t="str">
        <f t="shared" si="8"/>
        <v/>
      </c>
      <c r="M26" s="132">
        <f t="shared" si="21"/>
        <v>0</v>
      </c>
      <c r="N26" s="544">
        <f t="shared" si="9"/>
        <v>0</v>
      </c>
      <c r="O26" s="133">
        <f t="shared" si="22"/>
        <v>0</v>
      </c>
      <c r="P26" s="134">
        <f t="shared" si="5"/>
        <v>0</v>
      </c>
      <c r="R26" s="479"/>
      <c r="S26" s="480"/>
      <c r="T26" s="480"/>
      <c r="U26" s="480"/>
      <c r="V26" s="480"/>
      <c r="W26" s="480"/>
      <c r="X26" s="480"/>
      <c r="Y26" s="480"/>
      <c r="Z26" s="480"/>
      <c r="AA26" s="480"/>
      <c r="AB26" s="480"/>
      <c r="AC26" s="480"/>
      <c r="AD26" s="480"/>
      <c r="AE26" s="480"/>
      <c r="AF26" s="480"/>
      <c r="AG26" s="480"/>
      <c r="AH26" s="480"/>
      <c r="AI26" s="480"/>
      <c r="AJ26" s="480"/>
      <c r="AK26" s="480"/>
      <c r="AL26" s="480"/>
      <c r="AM26" s="480"/>
      <c r="AN26" s="480"/>
      <c r="AO26" s="480"/>
      <c r="AP26" s="480"/>
      <c r="AQ26" s="480"/>
      <c r="AR26" s="480"/>
      <c r="AS26" s="480"/>
      <c r="AT26" s="480"/>
      <c r="AU26" s="480"/>
      <c r="AV26" s="480"/>
      <c r="AW26" s="481"/>
      <c r="AX26" s="482">
        <f t="shared" si="10"/>
        <v>0</v>
      </c>
      <c r="AY26" s="494" t="str">
        <f t="shared" si="6"/>
        <v/>
      </c>
      <c r="AZ26" s="484">
        <f t="shared" si="7"/>
        <v>0</v>
      </c>
    </row>
    <row r="27" spans="1:52" s="58" customFormat="1" ht="24.9" customHeight="1" x14ac:dyDescent="0.25">
      <c r="A27" s="525" t="s">
        <v>696</v>
      </c>
      <c r="B27" s="100" t="s">
        <v>271</v>
      </c>
      <c r="C27" s="305"/>
      <c r="D27" s="230" t="s">
        <v>687</v>
      </c>
      <c r="E27" s="307" t="s">
        <v>167</v>
      </c>
      <c r="F27" s="230" t="s">
        <v>503</v>
      </c>
      <c r="G27" s="309">
        <v>9.92</v>
      </c>
      <c r="H27" s="100" t="str">
        <f>VLOOKUP($F27,'Leistungswerte UHR Kigas'!$C$6:$F$23,3,FALSE)</f>
        <v>kR</v>
      </c>
      <c r="I27" s="101">
        <f>VLOOKUP(H27,Turnus!$H$9:$I$26,2,FALSE)</f>
        <v>0</v>
      </c>
      <c r="J27" s="130">
        <f t="shared" si="20"/>
        <v>0</v>
      </c>
      <c r="K27" s="131">
        <f>VLOOKUP($F27,'Leistungswerte UHR Kigas'!$C$6:$F$23,4,FALSE)</f>
        <v>0</v>
      </c>
      <c r="L27" s="492" t="str">
        <f t="shared" si="8"/>
        <v/>
      </c>
      <c r="M27" s="132">
        <f t="shared" si="21"/>
        <v>0</v>
      </c>
      <c r="N27" s="544">
        <f t="shared" si="9"/>
        <v>0</v>
      </c>
      <c r="O27" s="133">
        <f t="shared" si="22"/>
        <v>0</v>
      </c>
      <c r="P27" s="134">
        <f t="shared" si="5"/>
        <v>0</v>
      </c>
      <c r="R27" s="479"/>
      <c r="S27" s="480"/>
      <c r="T27" s="480"/>
      <c r="U27" s="480"/>
      <c r="V27" s="480"/>
      <c r="W27" s="480"/>
      <c r="X27" s="480"/>
      <c r="Y27" s="480"/>
      <c r="Z27" s="480"/>
      <c r="AA27" s="480"/>
      <c r="AB27" s="480"/>
      <c r="AC27" s="480"/>
      <c r="AD27" s="480"/>
      <c r="AE27" s="480"/>
      <c r="AF27" s="480"/>
      <c r="AG27" s="480"/>
      <c r="AH27" s="480"/>
      <c r="AI27" s="480"/>
      <c r="AJ27" s="480"/>
      <c r="AK27" s="480"/>
      <c r="AL27" s="480"/>
      <c r="AM27" s="480"/>
      <c r="AN27" s="480"/>
      <c r="AO27" s="480"/>
      <c r="AP27" s="480"/>
      <c r="AQ27" s="480"/>
      <c r="AR27" s="480"/>
      <c r="AS27" s="480"/>
      <c r="AT27" s="480"/>
      <c r="AU27" s="480"/>
      <c r="AV27" s="480"/>
      <c r="AW27" s="481"/>
      <c r="AX27" s="482">
        <f t="shared" si="10"/>
        <v>0</v>
      </c>
      <c r="AY27" s="494" t="str">
        <f t="shared" si="6"/>
        <v/>
      </c>
      <c r="AZ27" s="484">
        <f t="shared" si="7"/>
        <v>0</v>
      </c>
    </row>
    <row r="28" spans="1:52" s="58" customFormat="1" ht="24.9" customHeight="1" x14ac:dyDescent="0.25">
      <c r="A28" s="525" t="s">
        <v>696</v>
      </c>
      <c r="B28" s="100" t="s">
        <v>271</v>
      </c>
      <c r="C28" s="305"/>
      <c r="D28" s="306" t="s">
        <v>388</v>
      </c>
      <c r="E28" s="307" t="s">
        <v>169</v>
      </c>
      <c r="F28" s="230" t="s">
        <v>476</v>
      </c>
      <c r="G28" s="309">
        <f>6.19+3.32</f>
        <v>9.51</v>
      </c>
      <c r="H28" s="100" t="str">
        <f>VLOOKUP($F28,'Leistungswerte UHR Kigas'!$C$6:$F$23,3,FALSE)</f>
        <v>W5</v>
      </c>
      <c r="I28" s="101">
        <f>VLOOKUP(H28,Turnus!$H$9:$I$26,2,FALSE)</f>
        <v>230</v>
      </c>
      <c r="J28" s="130">
        <f>+G28*I28</f>
        <v>2187.2999999999997</v>
      </c>
      <c r="K28" s="131">
        <f>VLOOKUP($F28,'Leistungswerte UHR Kigas'!$C$6:$F$23,4,FALSE)</f>
        <v>0</v>
      </c>
      <c r="L28" s="492" t="str">
        <f t="shared" si="8"/>
        <v/>
      </c>
      <c r="M28" s="132">
        <f>IF(ISERROR(J28/K28),0,J28/K28)</f>
        <v>0</v>
      </c>
      <c r="N28" s="544">
        <f t="shared" si="9"/>
        <v>0</v>
      </c>
      <c r="O28" s="133">
        <f>IF(ISERROR(G28/K28*N28),0,G28/K28*N28)</f>
        <v>0</v>
      </c>
      <c r="P28" s="134">
        <f t="shared" si="5"/>
        <v>0</v>
      </c>
      <c r="R28" s="479"/>
      <c r="S28" s="480"/>
      <c r="T28" s="480"/>
      <c r="U28" s="480"/>
      <c r="V28" s="480"/>
      <c r="W28" s="480"/>
      <c r="X28" s="480"/>
      <c r="Y28" s="480"/>
      <c r="Z28" s="480"/>
      <c r="AA28" s="480"/>
      <c r="AB28" s="480"/>
      <c r="AC28" s="480"/>
      <c r="AD28" s="480"/>
      <c r="AE28" s="480"/>
      <c r="AF28" s="480"/>
      <c r="AG28" s="480"/>
      <c r="AH28" s="480"/>
      <c r="AI28" s="480"/>
      <c r="AJ28" s="480"/>
      <c r="AK28" s="480"/>
      <c r="AL28" s="480"/>
      <c r="AM28" s="480"/>
      <c r="AN28" s="480"/>
      <c r="AO28" s="480"/>
      <c r="AP28" s="480"/>
      <c r="AQ28" s="480"/>
      <c r="AR28" s="480"/>
      <c r="AS28" s="480"/>
      <c r="AT28" s="480"/>
      <c r="AU28" s="480"/>
      <c r="AV28" s="480"/>
      <c r="AW28" s="481"/>
      <c r="AX28" s="482">
        <f t="shared" si="10"/>
        <v>0</v>
      </c>
      <c r="AY28" s="494" t="str">
        <f t="shared" si="6"/>
        <v/>
      </c>
      <c r="AZ28" s="484">
        <f t="shared" si="7"/>
        <v>0</v>
      </c>
    </row>
    <row r="29" spans="1:52" s="58" customFormat="1" ht="24.9" customHeight="1" x14ac:dyDescent="0.25">
      <c r="A29" s="525" t="s">
        <v>696</v>
      </c>
      <c r="B29" s="100" t="s">
        <v>271</v>
      </c>
      <c r="C29" s="305"/>
      <c r="D29" s="306" t="s">
        <v>389</v>
      </c>
      <c r="E29" s="307" t="s">
        <v>169</v>
      </c>
      <c r="F29" s="230" t="s">
        <v>476</v>
      </c>
      <c r="G29" s="309">
        <f>6.49+3.48</f>
        <v>9.9700000000000006</v>
      </c>
      <c r="H29" s="100" t="str">
        <f>VLOOKUP($F29,'Leistungswerte UHR Kigas'!$C$6:$F$23,3,FALSE)</f>
        <v>W5</v>
      </c>
      <c r="I29" s="101">
        <f>VLOOKUP(H29,Turnus!$H$9:$I$26,2,FALSE)</f>
        <v>230</v>
      </c>
      <c r="J29" s="130">
        <f>+G29*I29</f>
        <v>2293.1000000000004</v>
      </c>
      <c r="K29" s="131">
        <f>VLOOKUP($F29,'Leistungswerte UHR Kigas'!$C$6:$F$23,4,FALSE)</f>
        <v>0</v>
      </c>
      <c r="L29" s="492" t="str">
        <f t="shared" si="8"/>
        <v/>
      </c>
      <c r="M29" s="132">
        <f>IF(ISERROR(J29/K29),0,J29/K29)</f>
        <v>0</v>
      </c>
      <c r="N29" s="544">
        <f t="shared" si="9"/>
        <v>0</v>
      </c>
      <c r="O29" s="133">
        <f>IF(ISERROR(G29/K29*N29),0,G29/K29*N29)</f>
        <v>0</v>
      </c>
      <c r="P29" s="134">
        <f t="shared" si="5"/>
        <v>0</v>
      </c>
      <c r="R29" s="479"/>
      <c r="S29" s="480"/>
      <c r="T29" s="480"/>
      <c r="U29" s="480"/>
      <c r="V29" s="480"/>
      <c r="W29" s="480"/>
      <c r="X29" s="480"/>
      <c r="Y29" s="480"/>
      <c r="Z29" s="480"/>
      <c r="AA29" s="480"/>
      <c r="AB29" s="480"/>
      <c r="AC29" s="480"/>
      <c r="AD29" s="480"/>
      <c r="AE29" s="480"/>
      <c r="AF29" s="480"/>
      <c r="AG29" s="480"/>
      <c r="AH29" s="480"/>
      <c r="AI29" s="480"/>
      <c r="AJ29" s="480"/>
      <c r="AK29" s="480"/>
      <c r="AL29" s="480"/>
      <c r="AM29" s="480"/>
      <c r="AN29" s="480"/>
      <c r="AO29" s="480"/>
      <c r="AP29" s="480"/>
      <c r="AQ29" s="480"/>
      <c r="AR29" s="480"/>
      <c r="AS29" s="480"/>
      <c r="AT29" s="480"/>
      <c r="AU29" s="480"/>
      <c r="AV29" s="480"/>
      <c r="AW29" s="481"/>
      <c r="AX29" s="482">
        <f t="shared" si="10"/>
        <v>0</v>
      </c>
      <c r="AY29" s="494" t="str">
        <f t="shared" si="6"/>
        <v/>
      </c>
      <c r="AZ29" s="484">
        <f t="shared" si="7"/>
        <v>0</v>
      </c>
    </row>
    <row r="30" spans="1:52" s="58" customFormat="1" ht="24.9" customHeight="1" x14ac:dyDescent="0.25">
      <c r="A30" s="525" t="s">
        <v>696</v>
      </c>
      <c r="B30" s="100" t="s">
        <v>271</v>
      </c>
      <c r="C30" s="305"/>
      <c r="D30" s="306" t="s">
        <v>376</v>
      </c>
      <c r="E30" s="307" t="s">
        <v>719</v>
      </c>
      <c r="F30" s="230" t="s">
        <v>503</v>
      </c>
      <c r="G30" s="309">
        <v>13.08</v>
      </c>
      <c r="H30" s="100" t="str">
        <f>VLOOKUP($F30,'Leistungswerte UHR Kigas'!$C$6:$F$23,3,FALSE)</f>
        <v>kR</v>
      </c>
      <c r="I30" s="101">
        <f>VLOOKUP(H30,Turnus!$H$9:$I$26,2,FALSE)</f>
        <v>0</v>
      </c>
      <c r="J30" s="130">
        <f t="shared" si="20"/>
        <v>0</v>
      </c>
      <c r="K30" s="131">
        <f>VLOOKUP($F30,'Leistungswerte UHR Kigas'!$C$6:$F$23,4,FALSE)</f>
        <v>0</v>
      </c>
      <c r="L30" s="492" t="str">
        <f t="shared" si="8"/>
        <v/>
      </c>
      <c r="M30" s="132">
        <f t="shared" si="21"/>
        <v>0</v>
      </c>
      <c r="N30" s="544">
        <f t="shared" si="9"/>
        <v>0</v>
      </c>
      <c r="O30" s="133">
        <f t="shared" si="22"/>
        <v>0</v>
      </c>
      <c r="P30" s="134">
        <f t="shared" si="5"/>
        <v>0</v>
      </c>
      <c r="R30" s="479"/>
      <c r="S30" s="480"/>
      <c r="T30" s="480"/>
      <c r="U30" s="480"/>
      <c r="V30" s="480"/>
      <c r="W30" s="480"/>
      <c r="X30" s="480"/>
      <c r="Y30" s="480"/>
      <c r="Z30" s="480"/>
      <c r="AA30" s="480"/>
      <c r="AB30" s="480"/>
      <c r="AC30" s="480"/>
      <c r="AD30" s="480"/>
      <c r="AE30" s="480"/>
      <c r="AF30" s="480"/>
      <c r="AG30" s="480"/>
      <c r="AH30" s="480"/>
      <c r="AI30" s="480"/>
      <c r="AJ30" s="480"/>
      <c r="AK30" s="480"/>
      <c r="AL30" s="480"/>
      <c r="AM30" s="480"/>
      <c r="AN30" s="480"/>
      <c r="AO30" s="480"/>
      <c r="AP30" s="480"/>
      <c r="AQ30" s="480"/>
      <c r="AR30" s="480"/>
      <c r="AS30" s="480"/>
      <c r="AT30" s="480"/>
      <c r="AU30" s="480"/>
      <c r="AV30" s="480"/>
      <c r="AW30" s="481"/>
      <c r="AX30" s="482">
        <f t="shared" si="10"/>
        <v>0</v>
      </c>
      <c r="AY30" s="494" t="str">
        <f t="shared" si="6"/>
        <v/>
      </c>
      <c r="AZ30" s="484">
        <f t="shared" si="7"/>
        <v>0</v>
      </c>
    </row>
    <row r="31" spans="1:52" s="58" customFormat="1" ht="24.9" customHeight="1" x14ac:dyDescent="0.25">
      <c r="A31" s="525" t="s">
        <v>696</v>
      </c>
      <c r="B31" s="100" t="s">
        <v>271</v>
      </c>
      <c r="C31" s="305"/>
      <c r="D31" s="306" t="s">
        <v>720</v>
      </c>
      <c r="E31" s="308" t="s">
        <v>691</v>
      </c>
      <c r="F31" s="230" t="s">
        <v>492</v>
      </c>
      <c r="G31" s="309">
        <v>80</v>
      </c>
      <c r="H31" s="100" t="str">
        <f>VLOOKUP($F31,'Leistungswerte UHR Kigas'!$C$6:$F$23,3,FALSE)</f>
        <v>W5</v>
      </c>
      <c r="I31" s="101">
        <f>VLOOKUP(H31,Turnus!$H$9:$I$26,2,FALSE)</f>
        <v>230</v>
      </c>
      <c r="J31" s="130">
        <f>+G31*I31</f>
        <v>18400</v>
      </c>
      <c r="K31" s="131">
        <f>VLOOKUP($F31,'Leistungswerte UHR Kigas'!$C$6:$F$23,4,FALSE)</f>
        <v>0</v>
      </c>
      <c r="L31" s="492" t="str">
        <f t="shared" si="8"/>
        <v/>
      </c>
      <c r="M31" s="132">
        <f>IF(ISERROR(J31/K31),0,J31/K31)</f>
        <v>0</v>
      </c>
      <c r="N31" s="544">
        <f t="shared" si="9"/>
        <v>0</v>
      </c>
      <c r="O31" s="133">
        <f>IF(ISERROR(G31/K31*N31),0,G31/K31*N31)</f>
        <v>0</v>
      </c>
      <c r="P31" s="134">
        <f t="shared" si="5"/>
        <v>0</v>
      </c>
      <c r="R31" s="479"/>
      <c r="S31" s="480"/>
      <c r="T31" s="480"/>
      <c r="U31" s="480"/>
      <c r="V31" s="480"/>
      <c r="W31" s="480"/>
      <c r="X31" s="480"/>
      <c r="Y31" s="480"/>
      <c r="Z31" s="480"/>
      <c r="AA31" s="480"/>
      <c r="AB31" s="480"/>
      <c r="AC31" s="480"/>
      <c r="AD31" s="480"/>
      <c r="AE31" s="480"/>
      <c r="AF31" s="480"/>
      <c r="AG31" s="480"/>
      <c r="AH31" s="480"/>
      <c r="AI31" s="480"/>
      <c r="AJ31" s="480"/>
      <c r="AK31" s="480"/>
      <c r="AL31" s="480"/>
      <c r="AM31" s="480"/>
      <c r="AN31" s="480"/>
      <c r="AO31" s="480"/>
      <c r="AP31" s="480"/>
      <c r="AQ31" s="480"/>
      <c r="AR31" s="480"/>
      <c r="AS31" s="480"/>
      <c r="AT31" s="480"/>
      <c r="AU31" s="480"/>
      <c r="AV31" s="480"/>
      <c r="AW31" s="481"/>
      <c r="AX31" s="482">
        <f t="shared" si="10"/>
        <v>0</v>
      </c>
      <c r="AY31" s="494" t="str">
        <f t="shared" si="6"/>
        <v/>
      </c>
      <c r="AZ31" s="484">
        <f t="shared" si="7"/>
        <v>0</v>
      </c>
    </row>
    <row r="32" spans="1:52" s="58" customFormat="1" ht="24.9" customHeight="1" x14ac:dyDescent="0.25">
      <c r="A32" s="525" t="s">
        <v>696</v>
      </c>
      <c r="B32" s="100" t="s">
        <v>271</v>
      </c>
      <c r="C32" s="305"/>
      <c r="D32" s="230" t="s">
        <v>394</v>
      </c>
      <c r="E32" s="308" t="s">
        <v>404</v>
      </c>
      <c r="F32" s="230" t="s">
        <v>481</v>
      </c>
      <c r="G32" s="309">
        <v>14.23</v>
      </c>
      <c r="H32" s="100" t="str">
        <f>VLOOKUP($F32,'Leistungswerte UHR Kigas'!$C$6:$F$23,3,FALSE)</f>
        <v>W5</v>
      </c>
      <c r="I32" s="101">
        <f>VLOOKUP(H32,Turnus!$H$9:$I$26,2,FALSE)</f>
        <v>230</v>
      </c>
      <c r="J32" s="130">
        <f t="shared" ref="J32" si="26">+G32*I32</f>
        <v>3272.9</v>
      </c>
      <c r="K32" s="131">
        <f>VLOOKUP($F32,'Leistungswerte UHR Kigas'!$C$6:$F$23,4,FALSE)</f>
        <v>0</v>
      </c>
      <c r="L32" s="492" t="str">
        <f t="shared" si="8"/>
        <v/>
      </c>
      <c r="M32" s="132">
        <f t="shared" ref="M32" si="27">IF(ISERROR(J32/K32),0,J32/K32)</f>
        <v>0</v>
      </c>
      <c r="N32" s="544">
        <f t="shared" si="9"/>
        <v>0</v>
      </c>
      <c r="O32" s="133">
        <f t="shared" ref="O32" si="28">IF(ISERROR(G32/K32*N32),0,G32/K32*N32)</f>
        <v>0</v>
      </c>
      <c r="P32" s="134">
        <f t="shared" si="5"/>
        <v>0</v>
      </c>
      <c r="R32" s="479"/>
      <c r="S32" s="480"/>
      <c r="T32" s="480"/>
      <c r="U32" s="480"/>
      <c r="V32" s="480"/>
      <c r="W32" s="480"/>
      <c r="X32" s="480"/>
      <c r="Y32" s="480"/>
      <c r="Z32" s="480"/>
      <c r="AA32" s="480"/>
      <c r="AB32" s="480"/>
      <c r="AC32" s="480"/>
      <c r="AD32" s="480"/>
      <c r="AE32" s="480"/>
      <c r="AF32" s="480"/>
      <c r="AG32" s="480"/>
      <c r="AH32" s="480"/>
      <c r="AI32" s="480"/>
      <c r="AJ32" s="480"/>
      <c r="AK32" s="480"/>
      <c r="AL32" s="480"/>
      <c r="AM32" s="480"/>
      <c r="AN32" s="480"/>
      <c r="AO32" s="480"/>
      <c r="AP32" s="480"/>
      <c r="AQ32" s="480"/>
      <c r="AR32" s="480"/>
      <c r="AS32" s="480"/>
      <c r="AT32" s="480"/>
      <c r="AU32" s="480"/>
      <c r="AV32" s="480"/>
      <c r="AW32" s="481"/>
      <c r="AX32" s="482">
        <f t="shared" si="10"/>
        <v>0</v>
      </c>
      <c r="AY32" s="494" t="str">
        <f t="shared" si="6"/>
        <v/>
      </c>
      <c r="AZ32" s="484">
        <f t="shared" si="7"/>
        <v>0</v>
      </c>
    </row>
    <row r="33" spans="1:52" s="58" customFormat="1" ht="24.9" customHeight="1" x14ac:dyDescent="0.25">
      <c r="A33" s="525" t="s">
        <v>696</v>
      </c>
      <c r="B33" s="100" t="s">
        <v>271</v>
      </c>
      <c r="C33" s="305"/>
      <c r="D33" s="230" t="s">
        <v>638</v>
      </c>
      <c r="E33" s="308" t="s">
        <v>404</v>
      </c>
      <c r="F33" s="230" t="s">
        <v>479</v>
      </c>
      <c r="G33" s="309">
        <v>12.5</v>
      </c>
      <c r="H33" s="100" t="str">
        <f>VLOOKUP($F33,'Leistungswerte UHR Kigas'!$C$6:$F$23,3,FALSE)</f>
        <v>W5</v>
      </c>
      <c r="I33" s="101">
        <f>VLOOKUP(H33,Turnus!$H$9:$I$26,2,FALSE)</f>
        <v>230</v>
      </c>
      <c r="J33" s="130">
        <f t="shared" ref="J33" si="29">+G33*I33</f>
        <v>2875</v>
      </c>
      <c r="K33" s="131">
        <f>VLOOKUP($F33,'Leistungswerte UHR Kigas'!$C$6:$F$23,4,FALSE)</f>
        <v>0</v>
      </c>
      <c r="L33" s="492" t="str">
        <f t="shared" si="8"/>
        <v/>
      </c>
      <c r="M33" s="132">
        <f t="shared" ref="M33" si="30">IF(ISERROR(J33/K33),0,J33/K33)</f>
        <v>0</v>
      </c>
      <c r="N33" s="544">
        <f t="shared" si="9"/>
        <v>0</v>
      </c>
      <c r="O33" s="133">
        <f t="shared" ref="O33" si="31">IF(ISERROR(G33/K33*N33),0,G33/K33*N33)</f>
        <v>0</v>
      </c>
      <c r="P33" s="134">
        <f t="shared" si="5"/>
        <v>0</v>
      </c>
      <c r="R33" s="479"/>
      <c r="S33" s="480"/>
      <c r="T33" s="480"/>
      <c r="U33" s="480"/>
      <c r="V33" s="480"/>
      <c r="W33" s="480"/>
      <c r="X33" s="480"/>
      <c r="Y33" s="480"/>
      <c r="Z33" s="480"/>
      <c r="AA33" s="480"/>
      <c r="AB33" s="480"/>
      <c r="AC33" s="480"/>
      <c r="AD33" s="480"/>
      <c r="AE33" s="480"/>
      <c r="AF33" s="480"/>
      <c r="AG33" s="480"/>
      <c r="AH33" s="480"/>
      <c r="AI33" s="480"/>
      <c r="AJ33" s="480"/>
      <c r="AK33" s="480"/>
      <c r="AL33" s="480"/>
      <c r="AM33" s="480"/>
      <c r="AN33" s="480"/>
      <c r="AO33" s="480"/>
      <c r="AP33" s="480"/>
      <c r="AQ33" s="480"/>
      <c r="AR33" s="480"/>
      <c r="AS33" s="480"/>
      <c r="AT33" s="480"/>
      <c r="AU33" s="480"/>
      <c r="AV33" s="480"/>
      <c r="AW33" s="481"/>
      <c r="AX33" s="482">
        <f t="shared" si="10"/>
        <v>0</v>
      </c>
      <c r="AY33" s="494" t="str">
        <f t="shared" si="6"/>
        <v/>
      </c>
      <c r="AZ33" s="484">
        <f t="shared" si="7"/>
        <v>0</v>
      </c>
    </row>
    <row r="34" spans="1:52" s="58" customFormat="1" ht="24.9" customHeight="1" x14ac:dyDescent="0.25">
      <c r="A34" s="525" t="s">
        <v>696</v>
      </c>
      <c r="B34" s="100" t="s">
        <v>110</v>
      </c>
      <c r="C34" s="305"/>
      <c r="D34" s="306" t="s">
        <v>244</v>
      </c>
      <c r="E34" s="308" t="s">
        <v>845</v>
      </c>
      <c r="F34" s="230" t="s">
        <v>517</v>
      </c>
      <c r="G34" s="309">
        <v>11.45</v>
      </c>
      <c r="H34" s="100" t="str">
        <f>VLOOKUP($F34,'Leistungswerte UHR Kigas'!$C$6:$F$23,3,FALSE)</f>
        <v>W5</v>
      </c>
      <c r="I34" s="101">
        <f>VLOOKUP(H34,Turnus!$H$9:$I$26,2,FALSE)</f>
        <v>230</v>
      </c>
      <c r="J34" s="130">
        <f t="shared" si="20"/>
        <v>2633.5</v>
      </c>
      <c r="K34" s="131">
        <f>VLOOKUP($F34,'Leistungswerte UHR Kigas'!$C$6:$F$23,4,FALSE)</f>
        <v>0</v>
      </c>
      <c r="L34" s="492" t="str">
        <f t="shared" si="8"/>
        <v/>
      </c>
      <c r="M34" s="132">
        <f t="shared" si="21"/>
        <v>0</v>
      </c>
      <c r="N34" s="544">
        <f t="shared" si="9"/>
        <v>0</v>
      </c>
      <c r="O34" s="133">
        <f t="shared" si="22"/>
        <v>0</v>
      </c>
      <c r="P34" s="134">
        <f t="shared" si="5"/>
        <v>0</v>
      </c>
      <c r="R34" s="479"/>
      <c r="S34" s="480"/>
      <c r="T34" s="480"/>
      <c r="U34" s="480"/>
      <c r="V34" s="480"/>
      <c r="W34" s="480"/>
      <c r="X34" s="480"/>
      <c r="Y34" s="480"/>
      <c r="Z34" s="480"/>
      <c r="AA34" s="480"/>
      <c r="AB34" s="480"/>
      <c r="AC34" s="480"/>
      <c r="AD34" s="480"/>
      <c r="AE34" s="480"/>
      <c r="AF34" s="480"/>
      <c r="AG34" s="480"/>
      <c r="AH34" s="480"/>
      <c r="AI34" s="480"/>
      <c r="AJ34" s="480"/>
      <c r="AK34" s="480"/>
      <c r="AL34" s="480"/>
      <c r="AM34" s="480"/>
      <c r="AN34" s="480"/>
      <c r="AO34" s="480"/>
      <c r="AP34" s="480"/>
      <c r="AQ34" s="480"/>
      <c r="AR34" s="480"/>
      <c r="AS34" s="480"/>
      <c r="AT34" s="480"/>
      <c r="AU34" s="480"/>
      <c r="AV34" s="480"/>
      <c r="AW34" s="481"/>
      <c r="AX34" s="482">
        <f t="shared" si="10"/>
        <v>0</v>
      </c>
      <c r="AY34" s="494" t="str">
        <f t="shared" si="6"/>
        <v/>
      </c>
      <c r="AZ34" s="484">
        <f t="shared" si="7"/>
        <v>0</v>
      </c>
    </row>
    <row r="35" spans="1:52" s="58" customFormat="1" ht="24.9" customHeight="1" x14ac:dyDescent="0.25">
      <c r="A35" s="525" t="s">
        <v>696</v>
      </c>
      <c r="B35" s="100" t="s">
        <v>110</v>
      </c>
      <c r="C35" s="305"/>
      <c r="D35" s="308" t="s">
        <v>692</v>
      </c>
      <c r="E35" s="308" t="s">
        <v>169</v>
      </c>
      <c r="F35" s="230" t="s">
        <v>483</v>
      </c>
      <c r="G35" s="309">
        <f>161.65+9.28+8.62+6.55+8.04+5.74+6.9</f>
        <v>206.78000000000003</v>
      </c>
      <c r="H35" s="100" t="str">
        <f>VLOOKUP($F35,'Leistungswerte UHR Kigas'!$C$6:$F$23,3,FALSE)</f>
        <v>W5</v>
      </c>
      <c r="I35" s="101">
        <f>VLOOKUP(H35,Turnus!$H$9:$I$26,2,FALSE)</f>
        <v>230</v>
      </c>
      <c r="J35" s="130">
        <f t="shared" si="20"/>
        <v>47559.400000000009</v>
      </c>
      <c r="K35" s="131">
        <f>VLOOKUP($F35,'Leistungswerte UHR Kigas'!$C$6:$F$23,4,FALSE)</f>
        <v>0</v>
      </c>
      <c r="L35" s="492" t="str">
        <f t="shared" si="8"/>
        <v/>
      </c>
      <c r="M35" s="132">
        <f t="shared" si="21"/>
        <v>0</v>
      </c>
      <c r="N35" s="544">
        <f t="shared" si="9"/>
        <v>0</v>
      </c>
      <c r="O35" s="133">
        <f t="shared" si="22"/>
        <v>0</v>
      </c>
      <c r="P35" s="134">
        <f t="shared" si="5"/>
        <v>0</v>
      </c>
      <c r="R35" s="479"/>
      <c r="S35" s="480"/>
      <c r="T35" s="480"/>
      <c r="U35" s="480"/>
      <c r="V35" s="480"/>
      <c r="W35" s="480"/>
      <c r="X35" s="480"/>
      <c r="Y35" s="480"/>
      <c r="Z35" s="480"/>
      <c r="AA35" s="480"/>
      <c r="AB35" s="480"/>
      <c r="AC35" s="480"/>
      <c r="AD35" s="480"/>
      <c r="AE35" s="480"/>
      <c r="AF35" s="480"/>
      <c r="AG35" s="480"/>
      <c r="AH35" s="480"/>
      <c r="AI35" s="480"/>
      <c r="AJ35" s="480"/>
      <c r="AK35" s="480"/>
      <c r="AL35" s="480"/>
      <c r="AM35" s="480"/>
      <c r="AN35" s="480"/>
      <c r="AO35" s="480"/>
      <c r="AP35" s="480"/>
      <c r="AQ35" s="480"/>
      <c r="AR35" s="480"/>
      <c r="AS35" s="480"/>
      <c r="AT35" s="480"/>
      <c r="AU35" s="480"/>
      <c r="AV35" s="480"/>
      <c r="AW35" s="481"/>
      <c r="AX35" s="482">
        <f t="shared" si="10"/>
        <v>0</v>
      </c>
      <c r="AY35" s="494" t="str">
        <f t="shared" si="6"/>
        <v/>
      </c>
      <c r="AZ35" s="484">
        <f t="shared" si="7"/>
        <v>0</v>
      </c>
    </row>
    <row r="36" spans="1:52" s="58" customFormat="1" ht="31.2" customHeight="1" x14ac:dyDescent="0.25">
      <c r="A36" s="525" t="s">
        <v>700</v>
      </c>
      <c r="B36" s="100" t="s">
        <v>110</v>
      </c>
      <c r="C36" s="305"/>
      <c r="D36" s="306" t="s">
        <v>705</v>
      </c>
      <c r="E36" s="307" t="s">
        <v>846</v>
      </c>
      <c r="F36" s="230" t="s">
        <v>481</v>
      </c>
      <c r="G36" s="309">
        <v>15.95</v>
      </c>
      <c r="H36" s="100" t="str">
        <f>VLOOKUP($F36,'Leistungswerte UHR Kigas'!$C$6:$F$23,3,FALSE)</f>
        <v>W5</v>
      </c>
      <c r="I36" s="101">
        <f>VLOOKUP(H36,Turnus!$H$9:$I$26,2,FALSE)</f>
        <v>230</v>
      </c>
      <c r="J36" s="130">
        <f t="shared" si="20"/>
        <v>3668.5</v>
      </c>
      <c r="K36" s="131">
        <f>VLOOKUP($F36,'Leistungswerte UHR Kigas'!$C$6:$F$23,4,FALSE)</f>
        <v>0</v>
      </c>
      <c r="L36" s="492" t="str">
        <f t="shared" si="8"/>
        <v/>
      </c>
      <c r="M36" s="132">
        <f t="shared" si="21"/>
        <v>0</v>
      </c>
      <c r="N36" s="544">
        <f t="shared" si="9"/>
        <v>0</v>
      </c>
      <c r="O36" s="133">
        <f t="shared" si="22"/>
        <v>0</v>
      </c>
      <c r="P36" s="134">
        <f t="shared" si="5"/>
        <v>0</v>
      </c>
      <c r="R36" s="479"/>
      <c r="S36" s="480"/>
      <c r="T36" s="480"/>
      <c r="U36" s="480"/>
      <c r="V36" s="480"/>
      <c r="W36" s="480"/>
      <c r="X36" s="480"/>
      <c r="Y36" s="480"/>
      <c r="Z36" s="480"/>
      <c r="AA36" s="480"/>
      <c r="AB36" s="480"/>
      <c r="AC36" s="480"/>
      <c r="AD36" s="480"/>
      <c r="AE36" s="480"/>
      <c r="AF36" s="480"/>
      <c r="AG36" s="480"/>
      <c r="AH36" s="480"/>
      <c r="AI36" s="480"/>
      <c r="AJ36" s="480"/>
      <c r="AK36" s="480"/>
      <c r="AL36" s="480"/>
      <c r="AM36" s="480"/>
      <c r="AN36" s="480"/>
      <c r="AO36" s="480"/>
      <c r="AP36" s="480"/>
      <c r="AQ36" s="480"/>
      <c r="AR36" s="480"/>
      <c r="AS36" s="480"/>
      <c r="AT36" s="480"/>
      <c r="AU36" s="480"/>
      <c r="AV36" s="480"/>
      <c r="AW36" s="481"/>
      <c r="AX36" s="482">
        <f t="shared" si="10"/>
        <v>0</v>
      </c>
      <c r="AY36" s="494" t="str">
        <f t="shared" si="6"/>
        <v/>
      </c>
      <c r="AZ36" s="484">
        <f t="shared" si="7"/>
        <v>0</v>
      </c>
    </row>
    <row r="37" spans="1:52" s="58" customFormat="1" ht="24.9" customHeight="1" x14ac:dyDescent="0.25">
      <c r="A37" s="525" t="s">
        <v>700</v>
      </c>
      <c r="B37" s="100" t="s">
        <v>110</v>
      </c>
      <c r="C37" s="305"/>
      <c r="D37" s="230" t="s">
        <v>502</v>
      </c>
      <c r="E37" s="307" t="s">
        <v>169</v>
      </c>
      <c r="F37" s="230" t="s">
        <v>503</v>
      </c>
      <c r="G37" s="309">
        <v>6.44</v>
      </c>
      <c r="H37" s="100" t="str">
        <f>VLOOKUP($F37,'Leistungswerte UHR Kigas'!$C$6:$F$23,3,FALSE)</f>
        <v>kR</v>
      </c>
      <c r="I37" s="101">
        <f>VLOOKUP(H37,Turnus!$H$9:$I$26,2,FALSE)</f>
        <v>0</v>
      </c>
      <c r="J37" s="130">
        <f t="shared" si="20"/>
        <v>0</v>
      </c>
      <c r="K37" s="131">
        <f>VLOOKUP($F37,'Leistungswerte UHR Kigas'!$C$6:$F$23,4,FALSE)</f>
        <v>0</v>
      </c>
      <c r="L37" s="492" t="str">
        <f t="shared" si="8"/>
        <v/>
      </c>
      <c r="M37" s="132">
        <f t="shared" si="21"/>
        <v>0</v>
      </c>
      <c r="N37" s="544">
        <f t="shared" si="9"/>
        <v>0</v>
      </c>
      <c r="O37" s="133">
        <f t="shared" si="22"/>
        <v>0</v>
      </c>
      <c r="P37" s="134">
        <f t="shared" si="5"/>
        <v>0</v>
      </c>
      <c r="R37" s="479"/>
      <c r="S37" s="480"/>
      <c r="T37" s="480"/>
      <c r="U37" s="480"/>
      <c r="V37" s="480"/>
      <c r="W37" s="480"/>
      <c r="X37" s="480"/>
      <c r="Y37" s="480"/>
      <c r="Z37" s="480"/>
      <c r="AA37" s="480"/>
      <c r="AB37" s="480"/>
      <c r="AC37" s="480"/>
      <c r="AD37" s="480"/>
      <c r="AE37" s="480"/>
      <c r="AF37" s="480"/>
      <c r="AG37" s="480"/>
      <c r="AH37" s="480"/>
      <c r="AI37" s="480"/>
      <c r="AJ37" s="480"/>
      <c r="AK37" s="480"/>
      <c r="AL37" s="480"/>
      <c r="AM37" s="480"/>
      <c r="AN37" s="480"/>
      <c r="AO37" s="480"/>
      <c r="AP37" s="480"/>
      <c r="AQ37" s="480"/>
      <c r="AR37" s="480"/>
      <c r="AS37" s="480"/>
      <c r="AT37" s="480"/>
      <c r="AU37" s="480"/>
      <c r="AV37" s="480"/>
      <c r="AW37" s="481"/>
      <c r="AX37" s="482">
        <f t="shared" si="10"/>
        <v>0</v>
      </c>
      <c r="AY37" s="494" t="str">
        <f t="shared" si="6"/>
        <v/>
      </c>
      <c r="AZ37" s="484">
        <f t="shared" si="7"/>
        <v>0</v>
      </c>
    </row>
    <row r="38" spans="1:52" s="58" customFormat="1" ht="24.9" customHeight="1" x14ac:dyDescent="0.25">
      <c r="A38" s="525" t="s">
        <v>700</v>
      </c>
      <c r="B38" s="100" t="s">
        <v>110</v>
      </c>
      <c r="C38" s="305"/>
      <c r="D38" s="230" t="s">
        <v>163</v>
      </c>
      <c r="E38" s="307" t="s">
        <v>703</v>
      </c>
      <c r="F38" s="230" t="s">
        <v>473</v>
      </c>
      <c r="G38" s="309">
        <v>16.27</v>
      </c>
      <c r="H38" s="100" t="str">
        <f>VLOOKUP($F38,'Leistungswerte UHR Kigas'!$C$6:$F$23,3,FALSE)</f>
        <v>W3</v>
      </c>
      <c r="I38" s="101">
        <f>VLOOKUP(H38,Turnus!$H$9:$I$26,2,FALSE)</f>
        <v>144</v>
      </c>
      <c r="J38" s="130">
        <f t="shared" ref="J38:J41" si="32">+G38*I38</f>
        <v>2342.88</v>
      </c>
      <c r="K38" s="131">
        <f>VLOOKUP($F38,'Leistungswerte UHR Kigas'!$C$6:$F$23,4,FALSE)</f>
        <v>0</v>
      </c>
      <c r="L38" s="492" t="str">
        <f t="shared" si="8"/>
        <v/>
      </c>
      <c r="M38" s="132">
        <f t="shared" ref="M38:M41" si="33">IF(ISERROR(J38/K38),0,J38/K38)</f>
        <v>0</v>
      </c>
      <c r="N38" s="544">
        <f t="shared" si="9"/>
        <v>0</v>
      </c>
      <c r="O38" s="133">
        <f t="shared" ref="O38:O41" si="34">IF(ISERROR(G38/K38*N38),0,G38/K38*N38)</f>
        <v>0</v>
      </c>
      <c r="P38" s="134">
        <f t="shared" si="5"/>
        <v>0</v>
      </c>
      <c r="R38" s="479"/>
      <c r="S38" s="480"/>
      <c r="T38" s="480"/>
      <c r="U38" s="480"/>
      <c r="V38" s="480"/>
      <c r="W38" s="480"/>
      <c r="X38" s="480"/>
      <c r="Y38" s="480"/>
      <c r="Z38" s="480"/>
      <c r="AA38" s="480"/>
      <c r="AB38" s="480"/>
      <c r="AC38" s="480"/>
      <c r="AD38" s="480"/>
      <c r="AE38" s="480"/>
      <c r="AF38" s="480"/>
      <c r="AG38" s="480"/>
      <c r="AH38" s="480"/>
      <c r="AI38" s="480"/>
      <c r="AJ38" s="480"/>
      <c r="AK38" s="480"/>
      <c r="AL38" s="480"/>
      <c r="AM38" s="480"/>
      <c r="AN38" s="480"/>
      <c r="AO38" s="480"/>
      <c r="AP38" s="480"/>
      <c r="AQ38" s="480"/>
      <c r="AR38" s="480"/>
      <c r="AS38" s="480"/>
      <c r="AT38" s="480"/>
      <c r="AU38" s="480"/>
      <c r="AV38" s="480"/>
      <c r="AW38" s="481"/>
      <c r="AX38" s="482">
        <f t="shared" si="10"/>
        <v>0</v>
      </c>
      <c r="AY38" s="494" t="str">
        <f t="shared" si="6"/>
        <v/>
      </c>
      <c r="AZ38" s="484">
        <f t="shared" si="7"/>
        <v>0</v>
      </c>
    </row>
    <row r="39" spans="1:52" s="58" customFormat="1" ht="24.9" customHeight="1" x14ac:dyDescent="0.25">
      <c r="A39" s="525" t="s">
        <v>700</v>
      </c>
      <c r="B39" s="100" t="s">
        <v>110</v>
      </c>
      <c r="C39" s="305"/>
      <c r="D39" s="306" t="s">
        <v>501</v>
      </c>
      <c r="E39" s="307" t="s">
        <v>703</v>
      </c>
      <c r="F39" s="230" t="s">
        <v>676</v>
      </c>
      <c r="G39" s="309">
        <v>12.09</v>
      </c>
      <c r="H39" s="100" t="str">
        <f>VLOOKUP($F39,'Leistungswerte UHR Kigas'!$C$6:$F$23,3,FALSE)</f>
        <v>W3</v>
      </c>
      <c r="I39" s="101">
        <f>VLOOKUP(H39,Turnus!$H$9:$I$26,2,FALSE)</f>
        <v>144</v>
      </c>
      <c r="J39" s="130">
        <f t="shared" si="32"/>
        <v>1740.96</v>
      </c>
      <c r="K39" s="131">
        <f>VLOOKUP($F39,'Leistungswerte UHR Kigas'!$C$6:$F$23,4,FALSE)</f>
        <v>0</v>
      </c>
      <c r="L39" s="492" t="str">
        <f t="shared" si="8"/>
        <v/>
      </c>
      <c r="M39" s="132">
        <f t="shared" si="33"/>
        <v>0</v>
      </c>
      <c r="N39" s="544">
        <f t="shared" si="9"/>
        <v>0</v>
      </c>
      <c r="O39" s="133">
        <f t="shared" si="34"/>
        <v>0</v>
      </c>
      <c r="P39" s="134">
        <f t="shared" si="5"/>
        <v>0</v>
      </c>
      <c r="R39" s="479"/>
      <c r="S39" s="480"/>
      <c r="T39" s="480"/>
      <c r="U39" s="480"/>
      <c r="V39" s="480"/>
      <c r="W39" s="480"/>
      <c r="X39" s="480"/>
      <c r="Y39" s="480"/>
      <c r="Z39" s="480"/>
      <c r="AA39" s="480"/>
      <c r="AB39" s="480"/>
      <c r="AC39" s="480"/>
      <c r="AD39" s="480"/>
      <c r="AE39" s="480"/>
      <c r="AF39" s="480"/>
      <c r="AG39" s="480"/>
      <c r="AH39" s="480"/>
      <c r="AI39" s="480"/>
      <c r="AJ39" s="480"/>
      <c r="AK39" s="480"/>
      <c r="AL39" s="480"/>
      <c r="AM39" s="480"/>
      <c r="AN39" s="480"/>
      <c r="AO39" s="480"/>
      <c r="AP39" s="480"/>
      <c r="AQ39" s="480"/>
      <c r="AR39" s="480"/>
      <c r="AS39" s="480"/>
      <c r="AT39" s="480"/>
      <c r="AU39" s="480"/>
      <c r="AV39" s="480"/>
      <c r="AW39" s="481"/>
      <c r="AX39" s="482">
        <f t="shared" si="10"/>
        <v>0</v>
      </c>
      <c r="AY39" s="494" t="str">
        <f t="shared" si="6"/>
        <v/>
      </c>
      <c r="AZ39" s="484">
        <f t="shared" si="7"/>
        <v>0</v>
      </c>
    </row>
    <row r="40" spans="1:52" s="58" customFormat="1" ht="24.9" customHeight="1" x14ac:dyDescent="0.25">
      <c r="A40" s="525" t="s">
        <v>700</v>
      </c>
      <c r="B40" s="100" t="s">
        <v>110</v>
      </c>
      <c r="C40" s="305"/>
      <c r="D40" s="306" t="s">
        <v>365</v>
      </c>
      <c r="E40" s="307" t="s">
        <v>404</v>
      </c>
      <c r="F40" s="230" t="s">
        <v>479</v>
      </c>
      <c r="G40" s="309">
        <v>13.1936</v>
      </c>
      <c r="H40" s="100" t="str">
        <f>VLOOKUP($F40,'Leistungswerte UHR Kigas'!$C$6:$F$23,3,FALSE)</f>
        <v>W5</v>
      </c>
      <c r="I40" s="101">
        <f>VLOOKUP(H40,Turnus!$H$9:$I$26,2,FALSE)</f>
        <v>230</v>
      </c>
      <c r="J40" s="130">
        <f t="shared" si="32"/>
        <v>3034.5279999999998</v>
      </c>
      <c r="K40" s="131">
        <f>VLOOKUP($F40,'Leistungswerte UHR Kigas'!$C$6:$F$23,4,FALSE)</f>
        <v>0</v>
      </c>
      <c r="L40" s="492" t="str">
        <f t="shared" si="8"/>
        <v/>
      </c>
      <c r="M40" s="132">
        <f t="shared" si="33"/>
        <v>0</v>
      </c>
      <c r="N40" s="544">
        <f t="shared" si="9"/>
        <v>0</v>
      </c>
      <c r="O40" s="133">
        <f t="shared" si="34"/>
        <v>0</v>
      </c>
      <c r="P40" s="134">
        <f t="shared" ref="P40:P71" si="35">+M40*N40</f>
        <v>0</v>
      </c>
      <c r="R40" s="479"/>
      <c r="S40" s="480"/>
      <c r="T40" s="480"/>
      <c r="U40" s="480"/>
      <c r="V40" s="480"/>
      <c r="W40" s="480"/>
      <c r="X40" s="480"/>
      <c r="Y40" s="480"/>
      <c r="Z40" s="480"/>
      <c r="AA40" s="480"/>
      <c r="AB40" s="480"/>
      <c r="AC40" s="480"/>
      <c r="AD40" s="480"/>
      <c r="AE40" s="480"/>
      <c r="AF40" s="480"/>
      <c r="AG40" s="480"/>
      <c r="AH40" s="480"/>
      <c r="AI40" s="480"/>
      <c r="AJ40" s="480"/>
      <c r="AK40" s="480"/>
      <c r="AL40" s="480"/>
      <c r="AM40" s="480"/>
      <c r="AN40" s="480"/>
      <c r="AO40" s="480"/>
      <c r="AP40" s="480"/>
      <c r="AQ40" s="480"/>
      <c r="AR40" s="480"/>
      <c r="AS40" s="480"/>
      <c r="AT40" s="480"/>
      <c r="AU40" s="480"/>
      <c r="AV40" s="480"/>
      <c r="AW40" s="481"/>
      <c r="AX40" s="482">
        <f t="shared" si="10"/>
        <v>0</v>
      </c>
      <c r="AY40" s="494" t="str">
        <f t="shared" ref="AY40:AY71" si="36">IFERROR(L40*AX40,"")</f>
        <v/>
      </c>
      <c r="AZ40" s="484">
        <f t="shared" ref="AZ40:AZ71" si="37">AX40*O40</f>
        <v>0</v>
      </c>
    </row>
    <row r="41" spans="1:52" s="58" customFormat="1" ht="24.9" customHeight="1" x14ac:dyDescent="0.25">
      <c r="A41" s="525" t="s">
        <v>700</v>
      </c>
      <c r="B41" s="100" t="s">
        <v>110</v>
      </c>
      <c r="C41" s="305"/>
      <c r="D41" s="306" t="s">
        <v>254</v>
      </c>
      <c r="E41" s="307" t="s">
        <v>169</v>
      </c>
      <c r="F41" s="230" t="s">
        <v>476</v>
      </c>
      <c r="G41" s="309">
        <v>9</v>
      </c>
      <c r="H41" s="100" t="str">
        <f>VLOOKUP($F41,'Leistungswerte UHR Kigas'!$C$6:$F$23,3,FALSE)</f>
        <v>W5</v>
      </c>
      <c r="I41" s="101">
        <f>VLOOKUP(H41,Turnus!$H$9:$I$26,2,FALSE)</f>
        <v>230</v>
      </c>
      <c r="J41" s="130">
        <f t="shared" si="32"/>
        <v>2070</v>
      </c>
      <c r="K41" s="131">
        <f>VLOOKUP($F41,'Leistungswerte UHR Kigas'!$C$6:$F$23,4,FALSE)</f>
        <v>0</v>
      </c>
      <c r="L41" s="492" t="str">
        <f t="shared" si="8"/>
        <v/>
      </c>
      <c r="M41" s="132">
        <f t="shared" si="33"/>
        <v>0</v>
      </c>
      <c r="N41" s="544">
        <f t="shared" si="9"/>
        <v>0</v>
      </c>
      <c r="O41" s="133">
        <f t="shared" si="34"/>
        <v>0</v>
      </c>
      <c r="P41" s="134">
        <f t="shared" si="35"/>
        <v>0</v>
      </c>
      <c r="R41" s="479"/>
      <c r="S41" s="480"/>
      <c r="T41" s="480"/>
      <c r="U41" s="480"/>
      <c r="V41" s="480"/>
      <c r="W41" s="480"/>
      <c r="X41" s="480"/>
      <c r="Y41" s="480"/>
      <c r="Z41" s="480"/>
      <c r="AA41" s="480"/>
      <c r="AB41" s="480"/>
      <c r="AC41" s="480"/>
      <c r="AD41" s="480"/>
      <c r="AE41" s="480"/>
      <c r="AF41" s="480"/>
      <c r="AG41" s="480"/>
      <c r="AH41" s="480"/>
      <c r="AI41" s="480"/>
      <c r="AJ41" s="480"/>
      <c r="AK41" s="480"/>
      <c r="AL41" s="480"/>
      <c r="AM41" s="480"/>
      <c r="AN41" s="480"/>
      <c r="AO41" s="480"/>
      <c r="AP41" s="480"/>
      <c r="AQ41" s="480"/>
      <c r="AR41" s="480"/>
      <c r="AS41" s="480"/>
      <c r="AT41" s="480"/>
      <c r="AU41" s="480"/>
      <c r="AV41" s="480"/>
      <c r="AW41" s="481"/>
      <c r="AX41" s="482">
        <f t="shared" si="10"/>
        <v>0</v>
      </c>
      <c r="AY41" s="494" t="str">
        <f t="shared" si="36"/>
        <v/>
      </c>
      <c r="AZ41" s="484">
        <f t="shared" si="37"/>
        <v>0</v>
      </c>
    </row>
    <row r="42" spans="1:52" s="58" customFormat="1" ht="24.9" customHeight="1" x14ac:dyDescent="0.25">
      <c r="A42" s="525" t="s">
        <v>700</v>
      </c>
      <c r="B42" s="100" t="s">
        <v>110</v>
      </c>
      <c r="C42" s="305"/>
      <c r="D42" s="230" t="s">
        <v>102</v>
      </c>
      <c r="E42" s="307" t="s">
        <v>169</v>
      </c>
      <c r="F42" s="230" t="s">
        <v>481</v>
      </c>
      <c r="G42" s="309">
        <v>8.7899999999999991</v>
      </c>
      <c r="H42" s="100" t="str">
        <f>VLOOKUP($F42,'Leistungswerte UHR Kigas'!$C$6:$F$23,3,FALSE)</f>
        <v>W5</v>
      </c>
      <c r="I42" s="101">
        <f>VLOOKUP(H42,Turnus!$H$9:$I$26,2,FALSE)</f>
        <v>230</v>
      </c>
      <c r="J42" s="130">
        <f t="shared" si="20"/>
        <v>2021.6999999999998</v>
      </c>
      <c r="K42" s="131">
        <f>VLOOKUP($F42,'Leistungswerte UHR Kigas'!$C$6:$F$23,4,FALSE)</f>
        <v>0</v>
      </c>
      <c r="L42" s="492" t="str">
        <f t="shared" si="8"/>
        <v/>
      </c>
      <c r="M42" s="132">
        <f t="shared" si="21"/>
        <v>0</v>
      </c>
      <c r="N42" s="544">
        <f t="shared" si="9"/>
        <v>0</v>
      </c>
      <c r="O42" s="133">
        <f t="shared" si="22"/>
        <v>0</v>
      </c>
      <c r="P42" s="134">
        <f t="shared" si="35"/>
        <v>0</v>
      </c>
      <c r="R42" s="479"/>
      <c r="S42" s="480"/>
      <c r="T42" s="480"/>
      <c r="U42" s="480"/>
      <c r="V42" s="480"/>
      <c r="W42" s="480"/>
      <c r="X42" s="480"/>
      <c r="Y42" s="480"/>
      <c r="Z42" s="480"/>
      <c r="AA42" s="480"/>
      <c r="AB42" s="480"/>
      <c r="AC42" s="480"/>
      <c r="AD42" s="480"/>
      <c r="AE42" s="480"/>
      <c r="AF42" s="480"/>
      <c r="AG42" s="480"/>
      <c r="AH42" s="480"/>
      <c r="AI42" s="480"/>
      <c r="AJ42" s="480"/>
      <c r="AK42" s="480"/>
      <c r="AL42" s="480"/>
      <c r="AM42" s="480"/>
      <c r="AN42" s="480"/>
      <c r="AO42" s="480"/>
      <c r="AP42" s="480"/>
      <c r="AQ42" s="480"/>
      <c r="AR42" s="480"/>
      <c r="AS42" s="480"/>
      <c r="AT42" s="480"/>
      <c r="AU42" s="480"/>
      <c r="AV42" s="480"/>
      <c r="AW42" s="481"/>
      <c r="AX42" s="482">
        <f t="shared" si="10"/>
        <v>0</v>
      </c>
      <c r="AY42" s="494" t="str">
        <f t="shared" si="36"/>
        <v/>
      </c>
      <c r="AZ42" s="484">
        <f t="shared" si="37"/>
        <v>0</v>
      </c>
    </row>
    <row r="43" spans="1:52" s="58" customFormat="1" ht="24.9" customHeight="1" x14ac:dyDescent="0.25">
      <c r="A43" s="525" t="s">
        <v>700</v>
      </c>
      <c r="B43" s="100" t="s">
        <v>110</v>
      </c>
      <c r="C43" s="305"/>
      <c r="D43" s="306" t="s">
        <v>382</v>
      </c>
      <c r="E43" s="307" t="s">
        <v>169</v>
      </c>
      <c r="F43" s="230" t="s">
        <v>476</v>
      </c>
      <c r="G43" s="309">
        <v>8.06</v>
      </c>
      <c r="H43" s="100" t="str">
        <f>VLOOKUP($F43,'Leistungswerte UHR Kigas'!$C$6:$F$23,3,FALSE)</f>
        <v>W5</v>
      </c>
      <c r="I43" s="101">
        <f>VLOOKUP(H43,Turnus!$H$9:$I$26,2,FALSE)</f>
        <v>230</v>
      </c>
      <c r="J43" s="130">
        <f>+G43*I43</f>
        <v>1853.8000000000002</v>
      </c>
      <c r="K43" s="131">
        <f>VLOOKUP($F43,'Leistungswerte UHR Kigas'!$C$6:$F$23,4,FALSE)</f>
        <v>0</v>
      </c>
      <c r="L43" s="492" t="str">
        <f t="shared" si="8"/>
        <v/>
      </c>
      <c r="M43" s="132">
        <f>IF(ISERROR(J43/K43),0,J43/K43)</f>
        <v>0</v>
      </c>
      <c r="N43" s="544">
        <f t="shared" si="9"/>
        <v>0</v>
      </c>
      <c r="O43" s="133">
        <f>IF(ISERROR(G43/K43*N43),0,G43/K43*N43)</f>
        <v>0</v>
      </c>
      <c r="P43" s="134">
        <f t="shared" si="35"/>
        <v>0</v>
      </c>
      <c r="R43" s="479"/>
      <c r="S43" s="480"/>
      <c r="T43" s="480"/>
      <c r="U43" s="480"/>
      <c r="V43" s="480"/>
      <c r="W43" s="480"/>
      <c r="X43" s="480"/>
      <c r="Y43" s="480"/>
      <c r="Z43" s="480"/>
      <c r="AA43" s="480"/>
      <c r="AB43" s="480"/>
      <c r="AC43" s="480"/>
      <c r="AD43" s="480"/>
      <c r="AE43" s="480"/>
      <c r="AF43" s="480"/>
      <c r="AG43" s="480"/>
      <c r="AH43" s="480"/>
      <c r="AI43" s="480"/>
      <c r="AJ43" s="480"/>
      <c r="AK43" s="480"/>
      <c r="AL43" s="480"/>
      <c r="AM43" s="480"/>
      <c r="AN43" s="480"/>
      <c r="AO43" s="480"/>
      <c r="AP43" s="480"/>
      <c r="AQ43" s="480"/>
      <c r="AR43" s="480"/>
      <c r="AS43" s="480"/>
      <c r="AT43" s="480"/>
      <c r="AU43" s="480"/>
      <c r="AV43" s="480"/>
      <c r="AW43" s="481"/>
      <c r="AX43" s="482">
        <f t="shared" si="10"/>
        <v>0</v>
      </c>
      <c r="AY43" s="494" t="str">
        <f t="shared" si="36"/>
        <v/>
      </c>
      <c r="AZ43" s="484">
        <f t="shared" si="37"/>
        <v>0</v>
      </c>
    </row>
    <row r="44" spans="1:52" s="58" customFormat="1" ht="24.9" customHeight="1" x14ac:dyDescent="0.25">
      <c r="A44" s="525" t="s">
        <v>700</v>
      </c>
      <c r="B44" s="100" t="s">
        <v>110</v>
      </c>
      <c r="C44" s="305"/>
      <c r="D44" s="314" t="s">
        <v>693</v>
      </c>
      <c r="E44" s="307" t="s">
        <v>169</v>
      </c>
      <c r="F44" s="230" t="s">
        <v>476</v>
      </c>
      <c r="G44" s="309">
        <v>41.26</v>
      </c>
      <c r="H44" s="100" t="str">
        <f>VLOOKUP($F44,'Leistungswerte UHR Kigas'!$C$6:$F$23,3,FALSE)</f>
        <v>W5</v>
      </c>
      <c r="I44" s="101">
        <f>VLOOKUP(H44,Turnus!$H$9:$I$26,2,FALSE)</f>
        <v>230</v>
      </c>
      <c r="J44" s="130">
        <f>+G44*I44</f>
        <v>9489.7999999999993</v>
      </c>
      <c r="K44" s="131">
        <f>VLOOKUP($F44,'Leistungswerte UHR Kigas'!$C$6:$F$23,4,FALSE)</f>
        <v>0</v>
      </c>
      <c r="L44" s="492" t="str">
        <f t="shared" si="8"/>
        <v/>
      </c>
      <c r="M44" s="132">
        <f>IF(ISERROR(J44/K44),0,J44/K44)</f>
        <v>0</v>
      </c>
      <c r="N44" s="544">
        <f t="shared" si="9"/>
        <v>0</v>
      </c>
      <c r="O44" s="133">
        <f>IF(ISERROR(G44/K44*N44),0,G44/K44*N44)</f>
        <v>0</v>
      </c>
      <c r="P44" s="134">
        <f t="shared" si="35"/>
        <v>0</v>
      </c>
      <c r="Q44" s="311"/>
      <c r="R44" s="479"/>
      <c r="S44" s="480"/>
      <c r="T44" s="480"/>
      <c r="U44" s="480"/>
      <c r="V44" s="480"/>
      <c r="W44" s="480"/>
      <c r="X44" s="480"/>
      <c r="Y44" s="480"/>
      <c r="Z44" s="480"/>
      <c r="AA44" s="480"/>
      <c r="AB44" s="480"/>
      <c r="AC44" s="480"/>
      <c r="AD44" s="480"/>
      <c r="AE44" s="480"/>
      <c r="AF44" s="480"/>
      <c r="AG44" s="480"/>
      <c r="AH44" s="480"/>
      <c r="AI44" s="480"/>
      <c r="AJ44" s="480"/>
      <c r="AK44" s="480"/>
      <c r="AL44" s="480"/>
      <c r="AM44" s="480"/>
      <c r="AN44" s="480"/>
      <c r="AO44" s="480"/>
      <c r="AP44" s="480"/>
      <c r="AQ44" s="480"/>
      <c r="AR44" s="480"/>
      <c r="AS44" s="480"/>
      <c r="AT44" s="480"/>
      <c r="AU44" s="480"/>
      <c r="AV44" s="480"/>
      <c r="AW44" s="481"/>
      <c r="AX44" s="482">
        <f t="shared" si="10"/>
        <v>0</v>
      </c>
      <c r="AY44" s="494" t="str">
        <f t="shared" si="36"/>
        <v/>
      </c>
      <c r="AZ44" s="484">
        <f t="shared" si="37"/>
        <v>0</v>
      </c>
    </row>
    <row r="45" spans="1:52" s="58" customFormat="1" ht="24.9" customHeight="1" x14ac:dyDescent="0.25">
      <c r="A45" s="525" t="s">
        <v>696</v>
      </c>
      <c r="B45" s="100" t="s">
        <v>110</v>
      </c>
      <c r="C45" s="305"/>
      <c r="D45" s="307" t="s">
        <v>253</v>
      </c>
      <c r="E45" s="307" t="s">
        <v>706</v>
      </c>
      <c r="F45" s="230" t="s">
        <v>475</v>
      </c>
      <c r="G45" s="309">
        <v>64.06</v>
      </c>
      <c r="H45" s="100" t="str">
        <f>VLOOKUP($F45,'Leistungswerte UHR Kigas'!$C$6:$F$23,3,FALSE)</f>
        <v>W5</v>
      </c>
      <c r="I45" s="101">
        <f>VLOOKUP(H45,Turnus!$H$9:$I$26,2,FALSE)</f>
        <v>230</v>
      </c>
      <c r="J45" s="130">
        <f t="shared" si="20"/>
        <v>14733.800000000001</v>
      </c>
      <c r="K45" s="131">
        <f>VLOOKUP($F45,'Leistungswerte UHR Kigas'!$C$6:$F$23,4,FALSE)</f>
        <v>0</v>
      </c>
      <c r="L45" s="492" t="str">
        <f t="shared" si="8"/>
        <v/>
      </c>
      <c r="M45" s="132">
        <f t="shared" si="21"/>
        <v>0</v>
      </c>
      <c r="N45" s="544">
        <f t="shared" si="9"/>
        <v>0</v>
      </c>
      <c r="O45" s="133">
        <f t="shared" si="22"/>
        <v>0</v>
      </c>
      <c r="P45" s="134">
        <f t="shared" si="35"/>
        <v>0</v>
      </c>
      <c r="R45" s="479"/>
      <c r="S45" s="480"/>
      <c r="T45" s="480"/>
      <c r="U45" s="480"/>
      <c r="V45" s="480"/>
      <c r="W45" s="480"/>
      <c r="X45" s="480"/>
      <c r="Y45" s="480"/>
      <c r="Z45" s="480"/>
      <c r="AA45" s="480"/>
      <c r="AB45" s="480"/>
      <c r="AC45" s="480"/>
      <c r="AD45" s="480"/>
      <c r="AE45" s="480"/>
      <c r="AF45" s="480"/>
      <c r="AG45" s="480"/>
      <c r="AH45" s="480"/>
      <c r="AI45" s="480"/>
      <c r="AJ45" s="480"/>
      <c r="AK45" s="480"/>
      <c r="AL45" s="480"/>
      <c r="AM45" s="480"/>
      <c r="AN45" s="480"/>
      <c r="AO45" s="480"/>
      <c r="AP45" s="480"/>
      <c r="AQ45" s="480"/>
      <c r="AR45" s="480"/>
      <c r="AS45" s="480"/>
      <c r="AT45" s="480"/>
      <c r="AU45" s="480"/>
      <c r="AV45" s="480"/>
      <c r="AW45" s="481"/>
      <c r="AX45" s="482">
        <f t="shared" si="10"/>
        <v>0</v>
      </c>
      <c r="AY45" s="494" t="str">
        <f t="shared" si="36"/>
        <v/>
      </c>
      <c r="AZ45" s="484">
        <f t="shared" si="37"/>
        <v>0</v>
      </c>
    </row>
    <row r="46" spans="1:52" s="58" customFormat="1" ht="24.9" customHeight="1" x14ac:dyDescent="0.25">
      <c r="A46" s="525" t="s">
        <v>696</v>
      </c>
      <c r="B46" s="100" t="s">
        <v>110</v>
      </c>
      <c r="C46" s="305"/>
      <c r="D46" s="307" t="s">
        <v>707</v>
      </c>
      <c r="E46" s="307" t="s">
        <v>168</v>
      </c>
      <c r="F46" s="230" t="s">
        <v>479</v>
      </c>
      <c r="G46" s="309">
        <v>6</v>
      </c>
      <c r="H46" s="100" t="str">
        <f>VLOOKUP($F46,'Leistungswerte UHR Kigas'!$C$6:$F$23,3,FALSE)</f>
        <v>W5</v>
      </c>
      <c r="I46" s="101">
        <f>VLOOKUP(H46,Turnus!$H$9:$I$26,2,FALSE)</f>
        <v>230</v>
      </c>
      <c r="J46" s="130">
        <f t="shared" ref="J46" si="38">+G46*I46</f>
        <v>1380</v>
      </c>
      <c r="K46" s="131">
        <f>VLOOKUP($F46,'Leistungswerte UHR Kigas'!$C$6:$F$23,4,FALSE)</f>
        <v>0</v>
      </c>
      <c r="L46" s="492" t="str">
        <f t="shared" si="8"/>
        <v/>
      </c>
      <c r="M46" s="132">
        <f t="shared" ref="M46" si="39">IF(ISERROR(J46/K46),0,J46/K46)</f>
        <v>0</v>
      </c>
      <c r="N46" s="544">
        <f t="shared" si="9"/>
        <v>0</v>
      </c>
      <c r="O46" s="133">
        <f t="shared" ref="O46" si="40">IF(ISERROR(G46/K46*N46),0,G46/K46*N46)</f>
        <v>0</v>
      </c>
      <c r="P46" s="134">
        <f t="shared" si="35"/>
        <v>0</v>
      </c>
      <c r="R46" s="479"/>
      <c r="S46" s="480"/>
      <c r="T46" s="480"/>
      <c r="U46" s="480"/>
      <c r="V46" s="480"/>
      <c r="W46" s="480"/>
      <c r="X46" s="480"/>
      <c r="Y46" s="480"/>
      <c r="Z46" s="480"/>
      <c r="AA46" s="480"/>
      <c r="AB46" s="480"/>
      <c r="AC46" s="480"/>
      <c r="AD46" s="480"/>
      <c r="AE46" s="480"/>
      <c r="AF46" s="480"/>
      <c r="AG46" s="480"/>
      <c r="AH46" s="480"/>
      <c r="AI46" s="480"/>
      <c r="AJ46" s="480"/>
      <c r="AK46" s="480"/>
      <c r="AL46" s="480"/>
      <c r="AM46" s="480"/>
      <c r="AN46" s="480"/>
      <c r="AO46" s="480"/>
      <c r="AP46" s="480"/>
      <c r="AQ46" s="480"/>
      <c r="AR46" s="480"/>
      <c r="AS46" s="480"/>
      <c r="AT46" s="480"/>
      <c r="AU46" s="480"/>
      <c r="AV46" s="480"/>
      <c r="AW46" s="481"/>
      <c r="AX46" s="482">
        <f t="shared" si="10"/>
        <v>0</v>
      </c>
      <c r="AY46" s="494" t="str">
        <f t="shared" si="36"/>
        <v/>
      </c>
      <c r="AZ46" s="484">
        <f t="shared" si="37"/>
        <v>0</v>
      </c>
    </row>
    <row r="47" spans="1:52" s="58" customFormat="1" ht="24.9" customHeight="1" x14ac:dyDescent="0.25">
      <c r="A47" s="525" t="s">
        <v>696</v>
      </c>
      <c r="B47" s="100" t="s">
        <v>110</v>
      </c>
      <c r="C47" s="305"/>
      <c r="D47" s="306" t="s">
        <v>694</v>
      </c>
      <c r="E47" s="307" t="s">
        <v>404</v>
      </c>
      <c r="F47" s="230" t="s">
        <v>475</v>
      </c>
      <c r="G47" s="309">
        <v>16.809999999999999</v>
      </c>
      <c r="H47" s="100" t="str">
        <f>VLOOKUP($F47,'Leistungswerte UHR Kigas'!$C$6:$F$23,3,FALSE)</f>
        <v>W5</v>
      </c>
      <c r="I47" s="101">
        <f>VLOOKUP(H47,Turnus!$H$9:$I$26,2,FALSE)</f>
        <v>230</v>
      </c>
      <c r="J47" s="130">
        <f t="shared" si="20"/>
        <v>3866.2999999999997</v>
      </c>
      <c r="K47" s="131">
        <f>VLOOKUP($F47,'Leistungswerte UHR Kigas'!$C$6:$F$23,4,FALSE)</f>
        <v>0</v>
      </c>
      <c r="L47" s="492" t="str">
        <f t="shared" si="8"/>
        <v/>
      </c>
      <c r="M47" s="132">
        <f t="shared" si="21"/>
        <v>0</v>
      </c>
      <c r="N47" s="544">
        <f t="shared" si="9"/>
        <v>0</v>
      </c>
      <c r="O47" s="133">
        <f t="shared" si="22"/>
        <v>0</v>
      </c>
      <c r="P47" s="134">
        <f t="shared" si="35"/>
        <v>0</v>
      </c>
      <c r="R47" s="479"/>
      <c r="S47" s="480"/>
      <c r="T47" s="480"/>
      <c r="U47" s="480"/>
      <c r="V47" s="480"/>
      <c r="W47" s="480"/>
      <c r="X47" s="480"/>
      <c r="Y47" s="480"/>
      <c r="Z47" s="480"/>
      <c r="AA47" s="480"/>
      <c r="AB47" s="480"/>
      <c r="AC47" s="480"/>
      <c r="AD47" s="480"/>
      <c r="AE47" s="480"/>
      <c r="AF47" s="480"/>
      <c r="AG47" s="480"/>
      <c r="AH47" s="480"/>
      <c r="AI47" s="480"/>
      <c r="AJ47" s="480"/>
      <c r="AK47" s="480"/>
      <c r="AL47" s="480"/>
      <c r="AM47" s="480"/>
      <c r="AN47" s="480"/>
      <c r="AO47" s="480"/>
      <c r="AP47" s="480"/>
      <c r="AQ47" s="480"/>
      <c r="AR47" s="480"/>
      <c r="AS47" s="480"/>
      <c r="AT47" s="480"/>
      <c r="AU47" s="480"/>
      <c r="AV47" s="480"/>
      <c r="AW47" s="481"/>
      <c r="AX47" s="482">
        <f t="shared" si="10"/>
        <v>0</v>
      </c>
      <c r="AY47" s="494" t="str">
        <f t="shared" si="36"/>
        <v/>
      </c>
      <c r="AZ47" s="484">
        <f t="shared" si="37"/>
        <v>0</v>
      </c>
    </row>
    <row r="48" spans="1:52" s="58" customFormat="1" ht="24.9" customHeight="1" x14ac:dyDescent="0.25">
      <c r="A48" s="525" t="s">
        <v>696</v>
      </c>
      <c r="B48" s="100" t="s">
        <v>110</v>
      </c>
      <c r="C48" s="305"/>
      <c r="D48" s="306" t="s">
        <v>694</v>
      </c>
      <c r="E48" s="307" t="s">
        <v>170</v>
      </c>
      <c r="F48" s="230" t="s">
        <v>475</v>
      </c>
      <c r="G48" s="309">
        <v>8.09</v>
      </c>
      <c r="H48" s="100" t="str">
        <f>VLOOKUP($F48,'Leistungswerte UHR Kigas'!$C$6:$F$23,3,FALSE)</f>
        <v>W5</v>
      </c>
      <c r="I48" s="101">
        <f>VLOOKUP(H48,Turnus!$H$9:$I$26,2,FALSE)</f>
        <v>230</v>
      </c>
      <c r="J48" s="130">
        <f t="shared" si="20"/>
        <v>1860.7</v>
      </c>
      <c r="K48" s="131">
        <f>VLOOKUP($F48,'Leistungswerte UHR Kigas'!$C$6:$F$23,4,FALSE)</f>
        <v>0</v>
      </c>
      <c r="L48" s="492" t="str">
        <f t="shared" si="8"/>
        <v/>
      </c>
      <c r="M48" s="132">
        <f t="shared" si="21"/>
        <v>0</v>
      </c>
      <c r="N48" s="544">
        <f t="shared" si="9"/>
        <v>0</v>
      </c>
      <c r="O48" s="133">
        <f t="shared" si="22"/>
        <v>0</v>
      </c>
      <c r="P48" s="134">
        <f t="shared" si="35"/>
        <v>0</v>
      </c>
      <c r="R48" s="479"/>
      <c r="S48" s="480"/>
      <c r="T48" s="480"/>
      <c r="U48" s="480"/>
      <c r="V48" s="480"/>
      <c r="W48" s="480"/>
      <c r="X48" s="480"/>
      <c r="Y48" s="480"/>
      <c r="Z48" s="480"/>
      <c r="AA48" s="480"/>
      <c r="AB48" s="480"/>
      <c r="AC48" s="480"/>
      <c r="AD48" s="480"/>
      <c r="AE48" s="480"/>
      <c r="AF48" s="480"/>
      <c r="AG48" s="480"/>
      <c r="AH48" s="480"/>
      <c r="AI48" s="480"/>
      <c r="AJ48" s="480"/>
      <c r="AK48" s="480"/>
      <c r="AL48" s="480"/>
      <c r="AM48" s="480"/>
      <c r="AN48" s="480"/>
      <c r="AO48" s="480"/>
      <c r="AP48" s="480"/>
      <c r="AQ48" s="480"/>
      <c r="AR48" s="480"/>
      <c r="AS48" s="480"/>
      <c r="AT48" s="480"/>
      <c r="AU48" s="480"/>
      <c r="AV48" s="480"/>
      <c r="AW48" s="481"/>
      <c r="AX48" s="482">
        <f t="shared" si="10"/>
        <v>0</v>
      </c>
      <c r="AY48" s="494" t="str">
        <f t="shared" si="36"/>
        <v/>
      </c>
      <c r="AZ48" s="484">
        <f t="shared" si="37"/>
        <v>0</v>
      </c>
    </row>
    <row r="49" spans="1:52" s="58" customFormat="1" ht="24.9" customHeight="1" x14ac:dyDescent="0.25">
      <c r="A49" s="525" t="s">
        <v>696</v>
      </c>
      <c r="B49" s="100" t="s">
        <v>110</v>
      </c>
      <c r="C49" s="305"/>
      <c r="D49" s="528" t="s">
        <v>252</v>
      </c>
      <c r="E49" s="307" t="s">
        <v>706</v>
      </c>
      <c r="F49" s="230" t="s">
        <v>475</v>
      </c>
      <c r="G49" s="309">
        <v>64.17</v>
      </c>
      <c r="H49" s="100" t="str">
        <f>VLOOKUP($F49,'Leistungswerte UHR Kigas'!$C$6:$F$23,3,FALSE)</f>
        <v>W5</v>
      </c>
      <c r="I49" s="101">
        <f>VLOOKUP(H49,Turnus!$H$9:$I$26,2,FALSE)</f>
        <v>230</v>
      </c>
      <c r="J49" s="130">
        <f t="shared" si="20"/>
        <v>14759.1</v>
      </c>
      <c r="K49" s="131">
        <f>VLOOKUP($F49,'Leistungswerte UHR Kigas'!$C$6:$F$23,4,FALSE)</f>
        <v>0</v>
      </c>
      <c r="L49" s="492" t="str">
        <f t="shared" si="8"/>
        <v/>
      </c>
      <c r="M49" s="132">
        <f t="shared" si="21"/>
        <v>0</v>
      </c>
      <c r="N49" s="544">
        <f t="shared" si="9"/>
        <v>0</v>
      </c>
      <c r="O49" s="133">
        <f t="shared" si="22"/>
        <v>0</v>
      </c>
      <c r="P49" s="134">
        <f t="shared" si="35"/>
        <v>0</v>
      </c>
      <c r="Q49" s="311"/>
      <c r="R49" s="479"/>
      <c r="S49" s="480"/>
      <c r="T49" s="480"/>
      <c r="U49" s="480"/>
      <c r="V49" s="480"/>
      <c r="W49" s="480"/>
      <c r="X49" s="480"/>
      <c r="Y49" s="480"/>
      <c r="Z49" s="480"/>
      <c r="AA49" s="480"/>
      <c r="AB49" s="480"/>
      <c r="AC49" s="480"/>
      <c r="AD49" s="480"/>
      <c r="AE49" s="480"/>
      <c r="AF49" s="480"/>
      <c r="AG49" s="480"/>
      <c r="AH49" s="480"/>
      <c r="AI49" s="480"/>
      <c r="AJ49" s="480"/>
      <c r="AK49" s="480"/>
      <c r="AL49" s="480"/>
      <c r="AM49" s="480"/>
      <c r="AN49" s="480"/>
      <c r="AO49" s="480"/>
      <c r="AP49" s="480"/>
      <c r="AQ49" s="480"/>
      <c r="AR49" s="480"/>
      <c r="AS49" s="480"/>
      <c r="AT49" s="480"/>
      <c r="AU49" s="480"/>
      <c r="AV49" s="480"/>
      <c r="AW49" s="481"/>
      <c r="AX49" s="482">
        <f t="shared" ref="AX49" si="41">SUM(S49:AW49)</f>
        <v>0</v>
      </c>
      <c r="AY49" s="494" t="str">
        <f t="shared" si="36"/>
        <v/>
      </c>
      <c r="AZ49" s="484">
        <f t="shared" si="37"/>
        <v>0</v>
      </c>
    </row>
    <row r="50" spans="1:52" s="58" customFormat="1" ht="24.9" customHeight="1" x14ac:dyDescent="0.25">
      <c r="A50" s="525" t="s">
        <v>696</v>
      </c>
      <c r="B50" s="100" t="s">
        <v>110</v>
      </c>
      <c r="C50" s="305"/>
      <c r="D50" s="307" t="s">
        <v>709</v>
      </c>
      <c r="E50" s="307" t="s">
        <v>168</v>
      </c>
      <c r="F50" s="230" t="s">
        <v>479</v>
      </c>
      <c r="G50" s="309">
        <v>6</v>
      </c>
      <c r="H50" s="100" t="str">
        <f>VLOOKUP($F50,'Leistungswerte UHR Kigas'!$C$6:$F$23,3,FALSE)</f>
        <v>W5</v>
      </c>
      <c r="I50" s="101">
        <f>VLOOKUP(H50,Turnus!$H$9:$I$26,2,FALSE)</f>
        <v>230</v>
      </c>
      <c r="J50" s="130">
        <f t="shared" si="20"/>
        <v>1380</v>
      </c>
      <c r="K50" s="131">
        <f>VLOOKUP($F50,'Leistungswerte UHR Kigas'!$C$6:$F$23,4,FALSE)</f>
        <v>0</v>
      </c>
      <c r="L50" s="492" t="str">
        <f t="shared" si="8"/>
        <v/>
      </c>
      <c r="M50" s="132">
        <f t="shared" si="21"/>
        <v>0</v>
      </c>
      <c r="N50" s="544">
        <f t="shared" si="9"/>
        <v>0</v>
      </c>
      <c r="O50" s="133">
        <f t="shared" si="22"/>
        <v>0</v>
      </c>
      <c r="P50" s="134">
        <f t="shared" si="35"/>
        <v>0</v>
      </c>
      <c r="R50" s="479"/>
      <c r="S50" s="480"/>
      <c r="T50" s="480"/>
      <c r="U50" s="480"/>
      <c r="V50" s="480"/>
      <c r="W50" s="480"/>
      <c r="X50" s="480"/>
      <c r="Y50" s="480"/>
      <c r="Z50" s="480"/>
      <c r="AA50" s="480"/>
      <c r="AB50" s="480"/>
      <c r="AC50" s="480"/>
      <c r="AD50" s="480"/>
      <c r="AE50" s="480"/>
      <c r="AF50" s="480"/>
      <c r="AG50" s="480"/>
      <c r="AH50" s="480"/>
      <c r="AI50" s="480"/>
      <c r="AJ50" s="480"/>
      <c r="AK50" s="480"/>
      <c r="AL50" s="480"/>
      <c r="AM50" s="480"/>
      <c r="AN50" s="480"/>
      <c r="AO50" s="480"/>
      <c r="AP50" s="480"/>
      <c r="AQ50" s="480"/>
      <c r="AR50" s="480"/>
      <c r="AS50" s="480"/>
      <c r="AT50" s="480"/>
      <c r="AU50" s="480"/>
      <c r="AV50" s="480"/>
      <c r="AW50" s="481"/>
      <c r="AX50" s="482">
        <f t="shared" si="10"/>
        <v>0</v>
      </c>
      <c r="AY50" s="494" t="str">
        <f t="shared" si="36"/>
        <v/>
      </c>
      <c r="AZ50" s="484">
        <f t="shared" si="37"/>
        <v>0</v>
      </c>
    </row>
    <row r="51" spans="1:52" s="58" customFormat="1" ht="24.9" customHeight="1" x14ac:dyDescent="0.25">
      <c r="A51" s="525" t="s">
        <v>696</v>
      </c>
      <c r="B51" s="100" t="s">
        <v>110</v>
      </c>
      <c r="C51" s="305"/>
      <c r="D51" s="306" t="s">
        <v>255</v>
      </c>
      <c r="E51" s="308" t="s">
        <v>706</v>
      </c>
      <c r="F51" s="230" t="s">
        <v>475</v>
      </c>
      <c r="G51" s="309">
        <v>25.7</v>
      </c>
      <c r="H51" s="100" t="str">
        <f>VLOOKUP($F51,'Leistungswerte UHR Kigas'!$C$6:$F$23,3,FALSE)</f>
        <v>W5</v>
      </c>
      <c r="I51" s="101">
        <f>VLOOKUP(H51,Turnus!$H$9:$I$26,2,FALSE)</f>
        <v>230</v>
      </c>
      <c r="J51" s="130">
        <f t="shared" si="20"/>
        <v>5911</v>
      </c>
      <c r="K51" s="131">
        <f>VLOOKUP($F51,'Leistungswerte UHR Kigas'!$C$6:$F$23,4,FALSE)</f>
        <v>0</v>
      </c>
      <c r="L51" s="492" t="str">
        <f t="shared" si="8"/>
        <v/>
      </c>
      <c r="M51" s="132">
        <f t="shared" si="21"/>
        <v>0</v>
      </c>
      <c r="N51" s="544">
        <f t="shared" si="9"/>
        <v>0</v>
      </c>
      <c r="O51" s="133">
        <f t="shared" si="22"/>
        <v>0</v>
      </c>
      <c r="P51" s="134">
        <f t="shared" si="35"/>
        <v>0</v>
      </c>
      <c r="R51" s="479"/>
      <c r="S51" s="480"/>
      <c r="T51" s="480"/>
      <c r="U51" s="480"/>
      <c r="V51" s="480"/>
      <c r="W51" s="480"/>
      <c r="X51" s="480"/>
      <c r="Y51" s="480"/>
      <c r="Z51" s="480"/>
      <c r="AA51" s="480"/>
      <c r="AB51" s="480"/>
      <c r="AC51" s="480"/>
      <c r="AD51" s="480"/>
      <c r="AE51" s="480"/>
      <c r="AF51" s="480"/>
      <c r="AG51" s="480"/>
      <c r="AH51" s="480"/>
      <c r="AI51" s="480"/>
      <c r="AJ51" s="480"/>
      <c r="AK51" s="480"/>
      <c r="AL51" s="480"/>
      <c r="AM51" s="480"/>
      <c r="AN51" s="480"/>
      <c r="AO51" s="480"/>
      <c r="AP51" s="480"/>
      <c r="AQ51" s="480"/>
      <c r="AR51" s="480"/>
      <c r="AS51" s="480"/>
      <c r="AT51" s="480"/>
      <c r="AU51" s="480"/>
      <c r="AV51" s="480"/>
      <c r="AW51" s="481"/>
      <c r="AX51" s="482">
        <f t="shared" si="10"/>
        <v>0</v>
      </c>
      <c r="AY51" s="494" t="str">
        <f t="shared" si="36"/>
        <v/>
      </c>
      <c r="AZ51" s="484">
        <f t="shared" si="37"/>
        <v>0</v>
      </c>
    </row>
    <row r="52" spans="1:52" s="58" customFormat="1" ht="24.9" customHeight="1" x14ac:dyDescent="0.25">
      <c r="A52" s="525" t="s">
        <v>696</v>
      </c>
      <c r="B52" s="100" t="s">
        <v>110</v>
      </c>
      <c r="C52" s="305"/>
      <c r="D52" s="306" t="s">
        <v>717</v>
      </c>
      <c r="E52" s="308" t="s">
        <v>706</v>
      </c>
      <c r="F52" s="230" t="s">
        <v>475</v>
      </c>
      <c r="G52" s="309">
        <v>64.33</v>
      </c>
      <c r="H52" s="100" t="str">
        <f>VLOOKUP($F52,'Leistungswerte UHR Kigas'!$C$6:$F$23,3,FALSE)</f>
        <v>W5</v>
      </c>
      <c r="I52" s="101">
        <f>VLOOKUP(H52,Turnus!$H$9:$I$26,2,FALSE)</f>
        <v>230</v>
      </c>
      <c r="J52" s="130">
        <f>+G52*I52</f>
        <v>14795.9</v>
      </c>
      <c r="K52" s="131">
        <f>VLOOKUP($F52,'Leistungswerte UHR Kigas'!$C$6:$F$23,4,FALSE)</f>
        <v>0</v>
      </c>
      <c r="L52" s="492" t="str">
        <f t="shared" si="8"/>
        <v/>
      </c>
      <c r="M52" s="132">
        <f>IF(ISERROR(J52/K52),0,J52/K52)</f>
        <v>0</v>
      </c>
      <c r="N52" s="544">
        <f t="shared" si="9"/>
        <v>0</v>
      </c>
      <c r="O52" s="133">
        <f>IF(ISERROR(G52/K52*N52),0,G52/K52*N52)</f>
        <v>0</v>
      </c>
      <c r="P52" s="134">
        <f t="shared" si="35"/>
        <v>0</v>
      </c>
      <c r="R52" s="479"/>
      <c r="S52" s="480"/>
      <c r="T52" s="480"/>
      <c r="U52" s="480"/>
      <c r="V52" s="480"/>
      <c r="W52" s="480"/>
      <c r="X52" s="480"/>
      <c r="Y52" s="480"/>
      <c r="Z52" s="480"/>
      <c r="AA52" s="480"/>
      <c r="AB52" s="480"/>
      <c r="AC52" s="480"/>
      <c r="AD52" s="480"/>
      <c r="AE52" s="480"/>
      <c r="AF52" s="480"/>
      <c r="AG52" s="480"/>
      <c r="AH52" s="480"/>
      <c r="AI52" s="480"/>
      <c r="AJ52" s="480"/>
      <c r="AK52" s="480"/>
      <c r="AL52" s="480"/>
      <c r="AM52" s="480"/>
      <c r="AN52" s="480"/>
      <c r="AO52" s="480"/>
      <c r="AP52" s="480"/>
      <c r="AQ52" s="480"/>
      <c r="AR52" s="480"/>
      <c r="AS52" s="480"/>
      <c r="AT52" s="480"/>
      <c r="AU52" s="480"/>
      <c r="AV52" s="480"/>
      <c r="AW52" s="481"/>
      <c r="AX52" s="482">
        <f t="shared" si="10"/>
        <v>0</v>
      </c>
      <c r="AY52" s="494" t="str">
        <f t="shared" si="36"/>
        <v/>
      </c>
      <c r="AZ52" s="484">
        <f t="shared" si="37"/>
        <v>0</v>
      </c>
    </row>
    <row r="53" spans="1:52" s="58" customFormat="1" ht="24.9" customHeight="1" x14ac:dyDescent="0.25">
      <c r="A53" s="525" t="s">
        <v>696</v>
      </c>
      <c r="B53" s="100" t="s">
        <v>110</v>
      </c>
      <c r="C53" s="305"/>
      <c r="D53" s="307" t="s">
        <v>714</v>
      </c>
      <c r="E53" s="307" t="s">
        <v>704</v>
      </c>
      <c r="F53" s="230" t="s">
        <v>479</v>
      </c>
      <c r="G53" s="309">
        <v>8</v>
      </c>
      <c r="H53" s="100" t="str">
        <f>VLOOKUP($F53,'Leistungswerte UHR Kigas'!$C$6:$F$23,3,FALSE)</f>
        <v>W5</v>
      </c>
      <c r="I53" s="101">
        <f>VLOOKUP(H53,Turnus!$H$9:$I$26,2,FALSE)</f>
        <v>230</v>
      </c>
      <c r="J53" s="130">
        <f t="shared" ref="J53" si="42">+G53*I53</f>
        <v>1840</v>
      </c>
      <c r="K53" s="131">
        <f>VLOOKUP($F53,'Leistungswerte UHR Kigas'!$C$6:$F$23,4,FALSE)</f>
        <v>0</v>
      </c>
      <c r="L53" s="492" t="str">
        <f t="shared" si="8"/>
        <v/>
      </c>
      <c r="M53" s="132">
        <f t="shared" ref="M53" si="43">IF(ISERROR(J53/K53),0,J53/K53)</f>
        <v>0</v>
      </c>
      <c r="N53" s="544">
        <f t="shared" si="9"/>
        <v>0</v>
      </c>
      <c r="O53" s="133">
        <f t="shared" ref="O53" si="44">IF(ISERROR(G53/K53*N53),0,G53/K53*N53)</f>
        <v>0</v>
      </c>
      <c r="P53" s="134">
        <f t="shared" si="35"/>
        <v>0</v>
      </c>
      <c r="R53" s="479"/>
      <c r="S53" s="480"/>
      <c r="T53" s="480"/>
      <c r="U53" s="480"/>
      <c r="V53" s="480"/>
      <c r="W53" s="480"/>
      <c r="X53" s="480"/>
      <c r="Y53" s="480"/>
      <c r="Z53" s="480"/>
      <c r="AA53" s="480"/>
      <c r="AB53" s="480"/>
      <c r="AC53" s="480"/>
      <c r="AD53" s="480"/>
      <c r="AE53" s="480"/>
      <c r="AF53" s="480"/>
      <c r="AG53" s="480"/>
      <c r="AH53" s="480"/>
      <c r="AI53" s="480"/>
      <c r="AJ53" s="480"/>
      <c r="AK53" s="480"/>
      <c r="AL53" s="480"/>
      <c r="AM53" s="480"/>
      <c r="AN53" s="480"/>
      <c r="AO53" s="480"/>
      <c r="AP53" s="480"/>
      <c r="AQ53" s="480"/>
      <c r="AR53" s="480"/>
      <c r="AS53" s="480"/>
      <c r="AT53" s="480"/>
      <c r="AU53" s="480"/>
      <c r="AV53" s="480"/>
      <c r="AW53" s="481"/>
      <c r="AX53" s="482">
        <f t="shared" si="10"/>
        <v>0</v>
      </c>
      <c r="AY53" s="494" t="str">
        <f t="shared" si="36"/>
        <v/>
      </c>
      <c r="AZ53" s="484">
        <f t="shared" si="37"/>
        <v>0</v>
      </c>
    </row>
    <row r="54" spans="1:52" s="58" customFormat="1" ht="24.9" customHeight="1" x14ac:dyDescent="0.25">
      <c r="A54" s="525" t="s">
        <v>696</v>
      </c>
      <c r="B54" s="100" t="s">
        <v>110</v>
      </c>
      <c r="C54" s="305"/>
      <c r="D54" s="306" t="s">
        <v>102</v>
      </c>
      <c r="E54" s="307" t="s">
        <v>169</v>
      </c>
      <c r="F54" s="230" t="s">
        <v>481</v>
      </c>
      <c r="G54" s="309">
        <v>21.54</v>
      </c>
      <c r="H54" s="100" t="str">
        <f>VLOOKUP($F54,'Leistungswerte UHR Kigas'!$C$6:$F$23,3,FALSE)</f>
        <v>W5</v>
      </c>
      <c r="I54" s="101">
        <f>VLOOKUP(H54,Turnus!$H$9:$I$26,2,FALSE)</f>
        <v>230</v>
      </c>
      <c r="J54" s="130">
        <f>+G54*I54</f>
        <v>4954.2</v>
      </c>
      <c r="K54" s="131">
        <f>VLOOKUP($F54,'Leistungswerte UHR Kigas'!$C$6:$F$23,4,FALSE)</f>
        <v>0</v>
      </c>
      <c r="L54" s="492" t="str">
        <f t="shared" si="8"/>
        <v/>
      </c>
      <c r="M54" s="132">
        <f>IF(ISERROR(J54/K54),0,J54/K54)</f>
        <v>0</v>
      </c>
      <c r="N54" s="544">
        <f t="shared" si="9"/>
        <v>0</v>
      </c>
      <c r="O54" s="133">
        <f>IF(ISERROR(G54/K54*N54),0,G54/K54*N54)</f>
        <v>0</v>
      </c>
      <c r="P54" s="134">
        <f t="shared" si="35"/>
        <v>0</v>
      </c>
      <c r="R54" s="479"/>
      <c r="S54" s="480"/>
      <c r="T54" s="480"/>
      <c r="U54" s="480"/>
      <c r="V54" s="480"/>
      <c r="W54" s="480"/>
      <c r="X54" s="480"/>
      <c r="Y54" s="480"/>
      <c r="Z54" s="480"/>
      <c r="AA54" s="480"/>
      <c r="AB54" s="480"/>
      <c r="AC54" s="480"/>
      <c r="AD54" s="480"/>
      <c r="AE54" s="480"/>
      <c r="AF54" s="480"/>
      <c r="AG54" s="480"/>
      <c r="AH54" s="480"/>
      <c r="AI54" s="480"/>
      <c r="AJ54" s="480"/>
      <c r="AK54" s="480"/>
      <c r="AL54" s="480"/>
      <c r="AM54" s="480"/>
      <c r="AN54" s="480"/>
      <c r="AO54" s="480"/>
      <c r="AP54" s="480"/>
      <c r="AQ54" s="480"/>
      <c r="AR54" s="480"/>
      <c r="AS54" s="480"/>
      <c r="AT54" s="480"/>
      <c r="AU54" s="480"/>
      <c r="AV54" s="480"/>
      <c r="AW54" s="481"/>
      <c r="AX54" s="482">
        <f t="shared" si="10"/>
        <v>0</v>
      </c>
      <c r="AY54" s="494" t="str">
        <f t="shared" si="36"/>
        <v/>
      </c>
      <c r="AZ54" s="484">
        <f t="shared" si="37"/>
        <v>0</v>
      </c>
    </row>
    <row r="55" spans="1:52" s="58" customFormat="1" ht="24.9" customHeight="1" x14ac:dyDescent="0.25">
      <c r="A55" s="525" t="s">
        <v>696</v>
      </c>
      <c r="B55" s="100" t="s">
        <v>110</v>
      </c>
      <c r="C55" s="305"/>
      <c r="D55" s="307" t="s">
        <v>379</v>
      </c>
      <c r="E55" s="307" t="s">
        <v>713</v>
      </c>
      <c r="F55" s="230" t="s">
        <v>475</v>
      </c>
      <c r="G55" s="309">
        <v>63.82</v>
      </c>
      <c r="H55" s="100" t="str">
        <f>VLOOKUP($F55,'Leistungswerte UHR Kigas'!$C$6:$F$23,3,FALSE)</f>
        <v>W5</v>
      </c>
      <c r="I55" s="101">
        <f>VLOOKUP(H55,Turnus!$H$9:$I$26,2,FALSE)</f>
        <v>230</v>
      </c>
      <c r="J55" s="130">
        <f t="shared" si="20"/>
        <v>14678.6</v>
      </c>
      <c r="K55" s="131">
        <f>VLOOKUP($F55,'Leistungswerte UHR Kigas'!$C$6:$F$23,4,FALSE)</f>
        <v>0</v>
      </c>
      <c r="L55" s="492" t="str">
        <f t="shared" si="8"/>
        <v/>
      </c>
      <c r="M55" s="132">
        <f t="shared" si="21"/>
        <v>0</v>
      </c>
      <c r="N55" s="544">
        <f t="shared" si="9"/>
        <v>0</v>
      </c>
      <c r="O55" s="133">
        <f t="shared" si="22"/>
        <v>0</v>
      </c>
      <c r="P55" s="134">
        <f t="shared" si="35"/>
        <v>0</v>
      </c>
      <c r="R55" s="479"/>
      <c r="S55" s="480"/>
      <c r="T55" s="480"/>
      <c r="U55" s="480"/>
      <c r="V55" s="480"/>
      <c r="W55" s="480"/>
      <c r="X55" s="480"/>
      <c r="Y55" s="480"/>
      <c r="Z55" s="480"/>
      <c r="AA55" s="480"/>
      <c r="AB55" s="480"/>
      <c r="AC55" s="480"/>
      <c r="AD55" s="480"/>
      <c r="AE55" s="480"/>
      <c r="AF55" s="480"/>
      <c r="AG55" s="480"/>
      <c r="AH55" s="480"/>
      <c r="AI55" s="480"/>
      <c r="AJ55" s="480"/>
      <c r="AK55" s="480"/>
      <c r="AL55" s="480"/>
      <c r="AM55" s="480"/>
      <c r="AN55" s="480"/>
      <c r="AO55" s="480"/>
      <c r="AP55" s="480"/>
      <c r="AQ55" s="480"/>
      <c r="AR55" s="480"/>
      <c r="AS55" s="480"/>
      <c r="AT55" s="480"/>
      <c r="AU55" s="480"/>
      <c r="AV55" s="480"/>
      <c r="AW55" s="481"/>
      <c r="AX55" s="482">
        <f t="shared" si="10"/>
        <v>0</v>
      </c>
      <c r="AY55" s="494" t="str">
        <f t="shared" si="36"/>
        <v/>
      </c>
      <c r="AZ55" s="484">
        <f t="shared" si="37"/>
        <v>0</v>
      </c>
    </row>
    <row r="56" spans="1:52" s="58" customFormat="1" ht="24.9" customHeight="1" x14ac:dyDescent="0.25">
      <c r="A56" s="525" t="s">
        <v>696</v>
      </c>
      <c r="B56" s="100" t="s">
        <v>110</v>
      </c>
      <c r="C56" s="305"/>
      <c r="D56" s="230" t="s">
        <v>715</v>
      </c>
      <c r="E56" s="308" t="s">
        <v>704</v>
      </c>
      <c r="F56" s="230" t="s">
        <v>479</v>
      </c>
      <c r="G56" s="309">
        <v>6</v>
      </c>
      <c r="H56" s="100" t="str">
        <f>VLOOKUP($F56,'Leistungswerte UHR Kigas'!$C$6:$F$23,3,FALSE)</f>
        <v>W5</v>
      </c>
      <c r="I56" s="101">
        <f>VLOOKUP(H56,Turnus!$H$9:$I$26,2,FALSE)</f>
        <v>230</v>
      </c>
      <c r="J56" s="130">
        <f t="shared" si="20"/>
        <v>1380</v>
      </c>
      <c r="K56" s="131">
        <f>VLOOKUP($F56,'Leistungswerte UHR Kigas'!$C$6:$F$23,4,FALSE)</f>
        <v>0</v>
      </c>
      <c r="L56" s="492" t="str">
        <f t="shared" si="8"/>
        <v/>
      </c>
      <c r="M56" s="132">
        <f t="shared" si="21"/>
        <v>0</v>
      </c>
      <c r="N56" s="544">
        <f t="shared" si="9"/>
        <v>0</v>
      </c>
      <c r="O56" s="133">
        <f t="shared" si="22"/>
        <v>0</v>
      </c>
      <c r="P56" s="134">
        <f t="shared" si="35"/>
        <v>0</v>
      </c>
      <c r="R56" s="479"/>
      <c r="S56" s="480"/>
      <c r="T56" s="480"/>
      <c r="U56" s="480"/>
      <c r="V56" s="480"/>
      <c r="W56" s="480"/>
      <c r="X56" s="480"/>
      <c r="Y56" s="480"/>
      <c r="Z56" s="480"/>
      <c r="AA56" s="480"/>
      <c r="AB56" s="480"/>
      <c r="AC56" s="480"/>
      <c r="AD56" s="480"/>
      <c r="AE56" s="480"/>
      <c r="AF56" s="480"/>
      <c r="AG56" s="480"/>
      <c r="AH56" s="480"/>
      <c r="AI56" s="480"/>
      <c r="AJ56" s="480"/>
      <c r="AK56" s="480"/>
      <c r="AL56" s="480"/>
      <c r="AM56" s="480"/>
      <c r="AN56" s="480"/>
      <c r="AO56" s="480"/>
      <c r="AP56" s="480"/>
      <c r="AQ56" s="480"/>
      <c r="AR56" s="480"/>
      <c r="AS56" s="480"/>
      <c r="AT56" s="480"/>
      <c r="AU56" s="480"/>
      <c r="AV56" s="480"/>
      <c r="AW56" s="481"/>
      <c r="AX56" s="482">
        <f t="shared" si="10"/>
        <v>0</v>
      </c>
      <c r="AY56" s="494" t="str">
        <f t="shared" si="36"/>
        <v/>
      </c>
      <c r="AZ56" s="484">
        <f t="shared" si="37"/>
        <v>0</v>
      </c>
    </row>
    <row r="57" spans="1:52" s="58" customFormat="1" ht="24.9" customHeight="1" x14ac:dyDescent="0.25">
      <c r="A57" s="525" t="s">
        <v>696</v>
      </c>
      <c r="B57" s="100" t="s">
        <v>110</v>
      </c>
      <c r="C57" s="305"/>
      <c r="D57" s="230" t="s">
        <v>716</v>
      </c>
      <c r="E57" s="308" t="s">
        <v>704</v>
      </c>
      <c r="F57" s="230" t="s">
        <v>479</v>
      </c>
      <c r="G57" s="309">
        <v>6</v>
      </c>
      <c r="H57" s="100" t="str">
        <f>VLOOKUP($F57,'Leistungswerte UHR Kigas'!$C$6:$F$23,3,FALSE)</f>
        <v>W5</v>
      </c>
      <c r="I57" s="101">
        <f>VLOOKUP(H57,Turnus!$H$9:$I$26,2,FALSE)</f>
        <v>230</v>
      </c>
      <c r="J57" s="130">
        <f t="shared" ref="J57" si="45">+G57*I57</f>
        <v>1380</v>
      </c>
      <c r="K57" s="131">
        <f>VLOOKUP($F57,'Leistungswerte UHR Kigas'!$C$6:$F$23,4,FALSE)</f>
        <v>0</v>
      </c>
      <c r="L57" s="492" t="str">
        <f t="shared" si="8"/>
        <v/>
      </c>
      <c r="M57" s="132">
        <f t="shared" ref="M57" si="46">IF(ISERROR(J57/K57),0,J57/K57)</f>
        <v>0</v>
      </c>
      <c r="N57" s="544">
        <f t="shared" si="9"/>
        <v>0</v>
      </c>
      <c r="O57" s="133">
        <f t="shared" ref="O57" si="47">IF(ISERROR(G57/K57*N57),0,G57/K57*N57)</f>
        <v>0</v>
      </c>
      <c r="P57" s="134">
        <f t="shared" si="35"/>
        <v>0</v>
      </c>
      <c r="R57" s="479"/>
      <c r="S57" s="480"/>
      <c r="T57" s="480"/>
      <c r="U57" s="480"/>
      <c r="V57" s="480"/>
      <c r="W57" s="480"/>
      <c r="X57" s="480"/>
      <c r="Y57" s="480"/>
      <c r="Z57" s="480"/>
      <c r="AA57" s="480"/>
      <c r="AB57" s="480"/>
      <c r="AC57" s="480"/>
      <c r="AD57" s="480"/>
      <c r="AE57" s="480"/>
      <c r="AF57" s="480"/>
      <c r="AG57" s="480"/>
      <c r="AH57" s="480"/>
      <c r="AI57" s="480"/>
      <c r="AJ57" s="480"/>
      <c r="AK57" s="480"/>
      <c r="AL57" s="480"/>
      <c r="AM57" s="480"/>
      <c r="AN57" s="480"/>
      <c r="AO57" s="480"/>
      <c r="AP57" s="480"/>
      <c r="AQ57" s="480"/>
      <c r="AR57" s="480"/>
      <c r="AS57" s="480"/>
      <c r="AT57" s="480"/>
      <c r="AU57" s="480"/>
      <c r="AV57" s="480"/>
      <c r="AW57" s="481"/>
      <c r="AX57" s="482">
        <f t="shared" si="10"/>
        <v>0</v>
      </c>
      <c r="AY57" s="494" t="str">
        <f t="shared" si="36"/>
        <v/>
      </c>
      <c r="AZ57" s="484">
        <f t="shared" si="37"/>
        <v>0</v>
      </c>
    </row>
    <row r="58" spans="1:52" s="58" customFormat="1" ht="24.9" customHeight="1" x14ac:dyDescent="0.25">
      <c r="A58" s="525" t="s">
        <v>696</v>
      </c>
      <c r="B58" s="100" t="s">
        <v>110</v>
      </c>
      <c r="C58" s="305"/>
      <c r="D58" s="306" t="s">
        <v>104</v>
      </c>
      <c r="E58" s="307" t="s">
        <v>688</v>
      </c>
      <c r="F58" s="230" t="s">
        <v>486</v>
      </c>
      <c r="G58" s="309">
        <v>46.67</v>
      </c>
      <c r="H58" s="100" t="str">
        <f>VLOOKUP($F58,'Leistungswerte UHR Kigas'!$C$6:$F$23,3,FALSE)</f>
        <v>W5</v>
      </c>
      <c r="I58" s="101">
        <f>VLOOKUP(H58,Turnus!$H$9:$I$26,2,FALSE)</f>
        <v>230</v>
      </c>
      <c r="J58" s="130">
        <f t="shared" si="20"/>
        <v>10734.1</v>
      </c>
      <c r="K58" s="131">
        <f>VLOOKUP($F58,'Leistungswerte UHR Kigas'!$C$6:$F$23,4,FALSE)</f>
        <v>0</v>
      </c>
      <c r="L58" s="492" t="str">
        <f t="shared" si="8"/>
        <v/>
      </c>
      <c r="M58" s="132">
        <f t="shared" si="21"/>
        <v>0</v>
      </c>
      <c r="N58" s="544">
        <f t="shared" si="9"/>
        <v>0</v>
      </c>
      <c r="O58" s="133">
        <f t="shared" si="22"/>
        <v>0</v>
      </c>
      <c r="P58" s="134">
        <f t="shared" si="35"/>
        <v>0</v>
      </c>
      <c r="R58" s="479"/>
      <c r="S58" s="480"/>
      <c r="T58" s="480"/>
      <c r="U58" s="480"/>
      <c r="V58" s="480"/>
      <c r="W58" s="480"/>
      <c r="X58" s="480"/>
      <c r="Y58" s="480"/>
      <c r="Z58" s="480"/>
      <c r="AA58" s="480"/>
      <c r="AB58" s="480"/>
      <c r="AC58" s="480"/>
      <c r="AD58" s="480"/>
      <c r="AE58" s="480"/>
      <c r="AF58" s="480"/>
      <c r="AG58" s="480"/>
      <c r="AH58" s="480"/>
      <c r="AI58" s="480"/>
      <c r="AJ58" s="480"/>
      <c r="AK58" s="480"/>
      <c r="AL58" s="480"/>
      <c r="AM58" s="480"/>
      <c r="AN58" s="480"/>
      <c r="AO58" s="480"/>
      <c r="AP58" s="480"/>
      <c r="AQ58" s="480"/>
      <c r="AR58" s="480"/>
      <c r="AS58" s="480"/>
      <c r="AT58" s="480"/>
      <c r="AU58" s="480"/>
      <c r="AV58" s="480"/>
      <c r="AW58" s="481"/>
      <c r="AX58" s="482">
        <f t="shared" si="10"/>
        <v>0</v>
      </c>
      <c r="AY58" s="494" t="str">
        <f t="shared" si="36"/>
        <v/>
      </c>
      <c r="AZ58" s="484">
        <f t="shared" si="37"/>
        <v>0</v>
      </c>
    </row>
    <row r="59" spans="1:52" s="58" customFormat="1" ht="24.9" customHeight="1" x14ac:dyDescent="0.25">
      <c r="A59" s="525" t="s">
        <v>696</v>
      </c>
      <c r="B59" s="100" t="s">
        <v>110</v>
      </c>
      <c r="C59" s="305"/>
      <c r="D59" s="230" t="s">
        <v>102</v>
      </c>
      <c r="E59" s="307" t="s">
        <v>169</v>
      </c>
      <c r="F59" s="230" t="s">
        <v>481</v>
      </c>
      <c r="G59" s="309">
        <v>32.5</v>
      </c>
      <c r="H59" s="100" t="str">
        <f>VLOOKUP($F59,'Leistungswerte UHR Kigas'!$C$6:$F$23,3,FALSE)</f>
        <v>W5</v>
      </c>
      <c r="I59" s="101">
        <f>VLOOKUP(H59,Turnus!$H$9:$I$26,2,FALSE)</f>
        <v>230</v>
      </c>
      <c r="J59" s="130">
        <f t="shared" si="20"/>
        <v>7475</v>
      </c>
      <c r="K59" s="131">
        <f>VLOOKUP($F59,'Leistungswerte UHR Kigas'!$C$6:$F$23,4,FALSE)</f>
        <v>0</v>
      </c>
      <c r="L59" s="492" t="str">
        <f t="shared" si="8"/>
        <v/>
      </c>
      <c r="M59" s="132">
        <f t="shared" si="21"/>
        <v>0</v>
      </c>
      <c r="N59" s="544">
        <f t="shared" si="9"/>
        <v>0</v>
      </c>
      <c r="O59" s="133">
        <f t="shared" si="22"/>
        <v>0</v>
      </c>
      <c r="P59" s="134">
        <f t="shared" si="35"/>
        <v>0</v>
      </c>
      <c r="R59" s="479"/>
      <c r="S59" s="480"/>
      <c r="T59" s="480"/>
      <c r="U59" s="480"/>
      <c r="V59" s="480"/>
      <c r="W59" s="480"/>
      <c r="X59" s="480"/>
      <c r="Y59" s="480"/>
      <c r="Z59" s="480"/>
      <c r="AA59" s="480"/>
      <c r="AB59" s="480"/>
      <c r="AC59" s="480"/>
      <c r="AD59" s="480"/>
      <c r="AE59" s="480"/>
      <c r="AF59" s="480"/>
      <c r="AG59" s="480"/>
      <c r="AH59" s="480"/>
      <c r="AI59" s="480"/>
      <c r="AJ59" s="480"/>
      <c r="AK59" s="480"/>
      <c r="AL59" s="480"/>
      <c r="AM59" s="480"/>
      <c r="AN59" s="480"/>
      <c r="AO59" s="480"/>
      <c r="AP59" s="480"/>
      <c r="AQ59" s="480"/>
      <c r="AR59" s="480"/>
      <c r="AS59" s="480"/>
      <c r="AT59" s="480"/>
      <c r="AU59" s="480"/>
      <c r="AV59" s="480"/>
      <c r="AW59" s="481"/>
      <c r="AX59" s="482">
        <f t="shared" si="10"/>
        <v>0</v>
      </c>
      <c r="AY59" s="494" t="str">
        <f t="shared" si="36"/>
        <v/>
      </c>
      <c r="AZ59" s="484">
        <f t="shared" si="37"/>
        <v>0</v>
      </c>
    </row>
    <row r="60" spans="1:52" s="58" customFormat="1" ht="24.9" customHeight="1" x14ac:dyDescent="0.25">
      <c r="A60" s="525" t="s">
        <v>696</v>
      </c>
      <c r="B60" s="100" t="s">
        <v>110</v>
      </c>
      <c r="C60" s="305"/>
      <c r="D60" s="306" t="s">
        <v>695</v>
      </c>
      <c r="E60" s="307" t="s">
        <v>169</v>
      </c>
      <c r="F60" s="230" t="s">
        <v>476</v>
      </c>
      <c r="G60" s="309">
        <v>3.5</v>
      </c>
      <c r="H60" s="100" t="str">
        <f>VLOOKUP($F60,'Leistungswerte UHR Kigas'!$C$6:$F$23,3,FALSE)</f>
        <v>W5</v>
      </c>
      <c r="I60" s="101">
        <f>VLOOKUP(H60,Turnus!$H$9:$I$26,2,FALSE)</f>
        <v>230</v>
      </c>
      <c r="J60" s="130">
        <f t="shared" si="20"/>
        <v>805</v>
      </c>
      <c r="K60" s="131">
        <f>VLOOKUP($F60,'Leistungswerte UHR Kigas'!$C$6:$F$23,4,FALSE)</f>
        <v>0</v>
      </c>
      <c r="L60" s="492" t="str">
        <f t="shared" si="8"/>
        <v/>
      </c>
      <c r="M60" s="132">
        <f t="shared" si="21"/>
        <v>0</v>
      </c>
      <c r="N60" s="544">
        <f t="shared" si="9"/>
        <v>0</v>
      </c>
      <c r="O60" s="133">
        <f t="shared" si="22"/>
        <v>0</v>
      </c>
      <c r="P60" s="134">
        <f t="shared" si="35"/>
        <v>0</v>
      </c>
      <c r="R60" s="479"/>
      <c r="S60" s="480"/>
      <c r="T60" s="480"/>
      <c r="U60" s="480"/>
      <c r="V60" s="480"/>
      <c r="W60" s="480"/>
      <c r="X60" s="480"/>
      <c r="Y60" s="480"/>
      <c r="Z60" s="480"/>
      <c r="AA60" s="480"/>
      <c r="AB60" s="480"/>
      <c r="AC60" s="480"/>
      <c r="AD60" s="480"/>
      <c r="AE60" s="480"/>
      <c r="AF60" s="480"/>
      <c r="AG60" s="480"/>
      <c r="AH60" s="480"/>
      <c r="AI60" s="480"/>
      <c r="AJ60" s="480"/>
      <c r="AK60" s="480"/>
      <c r="AL60" s="480"/>
      <c r="AM60" s="480"/>
      <c r="AN60" s="480"/>
      <c r="AO60" s="480"/>
      <c r="AP60" s="480"/>
      <c r="AQ60" s="480"/>
      <c r="AR60" s="480"/>
      <c r="AS60" s="480"/>
      <c r="AT60" s="480"/>
      <c r="AU60" s="480"/>
      <c r="AV60" s="480"/>
      <c r="AW60" s="481"/>
      <c r="AX60" s="482">
        <f t="shared" si="10"/>
        <v>0</v>
      </c>
      <c r="AY60" s="494" t="str">
        <f t="shared" si="36"/>
        <v/>
      </c>
      <c r="AZ60" s="484">
        <f t="shared" si="37"/>
        <v>0</v>
      </c>
    </row>
    <row r="61" spans="1:52" s="58" customFormat="1" ht="24.9" customHeight="1" x14ac:dyDescent="0.25">
      <c r="A61" s="421" t="s">
        <v>702</v>
      </c>
      <c r="B61" s="100" t="s">
        <v>110</v>
      </c>
      <c r="C61" s="305"/>
      <c r="D61" s="306" t="s">
        <v>392</v>
      </c>
      <c r="E61" s="307" t="s">
        <v>169</v>
      </c>
      <c r="F61" s="230" t="s">
        <v>476</v>
      </c>
      <c r="G61" s="309">
        <v>28.29</v>
      </c>
      <c r="H61" s="100" t="str">
        <f>VLOOKUP($F61,'Leistungswerte UHR Kigas'!$C$6:$F$23,3,FALSE)</f>
        <v>W5</v>
      </c>
      <c r="I61" s="101">
        <f>VLOOKUP(H61,Turnus!$H$9:$I$26,2,FALSE)</f>
        <v>230</v>
      </c>
      <c r="J61" s="130">
        <f t="shared" ref="J61:J72" si="48">+G61*I61</f>
        <v>6506.7</v>
      </c>
      <c r="K61" s="131">
        <f>VLOOKUP($F61,'Leistungswerte UHR Kigas'!$C$6:$F$23,4,FALSE)</f>
        <v>0</v>
      </c>
      <c r="L61" s="492" t="str">
        <f t="shared" si="8"/>
        <v/>
      </c>
      <c r="M61" s="132">
        <f t="shared" ref="M61:M72" si="49">IF(ISERROR(J61/K61),0,J61/K61)</f>
        <v>0</v>
      </c>
      <c r="N61" s="544">
        <f t="shared" si="9"/>
        <v>0</v>
      </c>
      <c r="O61" s="133">
        <f t="shared" ref="O61:O72" si="50">IF(ISERROR(G61/K61*N61),0,G61/K61*N61)</f>
        <v>0</v>
      </c>
      <c r="P61" s="134">
        <f t="shared" si="35"/>
        <v>0</v>
      </c>
      <c r="R61" s="479"/>
      <c r="S61" s="480"/>
      <c r="T61" s="480"/>
      <c r="U61" s="480"/>
      <c r="V61" s="480"/>
      <c r="W61" s="480"/>
      <c r="X61" s="480"/>
      <c r="Y61" s="480"/>
      <c r="Z61" s="480"/>
      <c r="AA61" s="480"/>
      <c r="AB61" s="480"/>
      <c r="AC61" s="480"/>
      <c r="AD61" s="480"/>
      <c r="AE61" s="480"/>
      <c r="AF61" s="480"/>
      <c r="AG61" s="480"/>
      <c r="AH61" s="480"/>
      <c r="AI61" s="480"/>
      <c r="AJ61" s="480"/>
      <c r="AK61" s="480"/>
      <c r="AL61" s="480"/>
      <c r="AM61" s="480"/>
      <c r="AN61" s="480"/>
      <c r="AO61" s="480"/>
      <c r="AP61" s="480"/>
      <c r="AQ61" s="480"/>
      <c r="AR61" s="480"/>
      <c r="AS61" s="480"/>
      <c r="AT61" s="480"/>
      <c r="AU61" s="480"/>
      <c r="AV61" s="480"/>
      <c r="AW61" s="481"/>
      <c r="AX61" s="482">
        <f t="shared" si="10"/>
        <v>0</v>
      </c>
      <c r="AY61" s="494" t="str">
        <f t="shared" si="36"/>
        <v/>
      </c>
      <c r="AZ61" s="484">
        <f t="shared" si="37"/>
        <v>0</v>
      </c>
    </row>
    <row r="62" spans="1:52" s="58" customFormat="1" ht="24.9" customHeight="1" x14ac:dyDescent="0.25">
      <c r="A62" s="421" t="s">
        <v>702</v>
      </c>
      <c r="B62" s="100" t="s">
        <v>110</v>
      </c>
      <c r="C62" s="305"/>
      <c r="D62" s="230" t="s">
        <v>393</v>
      </c>
      <c r="E62" s="307" t="s">
        <v>169</v>
      </c>
      <c r="F62" s="230" t="s">
        <v>472</v>
      </c>
      <c r="G62" s="309">
        <v>13</v>
      </c>
      <c r="H62" s="100" t="str">
        <f>VLOOKUP($F62,'Leistungswerte UHR Kigas'!$C$6:$F$23,3,FALSE)</f>
        <v>W5</v>
      </c>
      <c r="I62" s="101">
        <f>VLOOKUP(H62,Turnus!$H$9:$I$26,2,FALSE)</f>
        <v>230</v>
      </c>
      <c r="J62" s="130">
        <f t="shared" si="48"/>
        <v>2990</v>
      </c>
      <c r="K62" s="131">
        <f>VLOOKUP($F62,'Leistungswerte UHR Kigas'!$C$6:$F$23,4,FALSE)</f>
        <v>0</v>
      </c>
      <c r="L62" s="492" t="str">
        <f t="shared" si="8"/>
        <v/>
      </c>
      <c r="M62" s="132">
        <f t="shared" si="49"/>
        <v>0</v>
      </c>
      <c r="N62" s="544">
        <f t="shared" si="9"/>
        <v>0</v>
      </c>
      <c r="O62" s="133">
        <f t="shared" si="50"/>
        <v>0</v>
      </c>
      <c r="P62" s="134">
        <f t="shared" si="35"/>
        <v>0</v>
      </c>
      <c r="R62" s="479"/>
      <c r="S62" s="480"/>
      <c r="T62" s="480"/>
      <c r="U62" s="480"/>
      <c r="V62" s="480"/>
      <c r="W62" s="480"/>
      <c r="X62" s="480"/>
      <c r="Y62" s="480"/>
      <c r="Z62" s="480"/>
      <c r="AA62" s="480"/>
      <c r="AB62" s="480"/>
      <c r="AC62" s="480"/>
      <c r="AD62" s="480"/>
      <c r="AE62" s="480"/>
      <c r="AF62" s="480"/>
      <c r="AG62" s="480"/>
      <c r="AH62" s="480"/>
      <c r="AI62" s="480"/>
      <c r="AJ62" s="480"/>
      <c r="AK62" s="480"/>
      <c r="AL62" s="480"/>
      <c r="AM62" s="480"/>
      <c r="AN62" s="480"/>
      <c r="AO62" s="480"/>
      <c r="AP62" s="480"/>
      <c r="AQ62" s="480"/>
      <c r="AR62" s="480"/>
      <c r="AS62" s="480"/>
      <c r="AT62" s="480"/>
      <c r="AU62" s="480"/>
      <c r="AV62" s="480"/>
      <c r="AW62" s="481"/>
      <c r="AX62" s="482">
        <f t="shared" si="10"/>
        <v>0</v>
      </c>
      <c r="AY62" s="494" t="str">
        <f t="shared" si="36"/>
        <v/>
      </c>
      <c r="AZ62" s="484">
        <f t="shared" si="37"/>
        <v>0</v>
      </c>
    </row>
    <row r="63" spans="1:52" s="58" customFormat="1" ht="24.9" customHeight="1" x14ac:dyDescent="0.25">
      <c r="A63" s="421" t="s">
        <v>702</v>
      </c>
      <c r="B63" s="100" t="s">
        <v>110</v>
      </c>
      <c r="C63" s="305"/>
      <c r="D63" s="306" t="s">
        <v>721</v>
      </c>
      <c r="E63" s="307" t="s">
        <v>169</v>
      </c>
      <c r="F63" s="230" t="s">
        <v>481</v>
      </c>
      <c r="G63" s="309">
        <v>10.32</v>
      </c>
      <c r="H63" s="100" t="str">
        <f>VLOOKUP($F63,'Leistungswerte UHR Kigas'!$C$6:$F$23,3,FALSE)</f>
        <v>W5</v>
      </c>
      <c r="I63" s="101">
        <f>VLOOKUP(H63,Turnus!$H$9:$I$26,2,FALSE)</f>
        <v>230</v>
      </c>
      <c r="J63" s="130">
        <f t="shared" si="48"/>
        <v>2373.6</v>
      </c>
      <c r="K63" s="131">
        <f>VLOOKUP($F63,'Leistungswerte UHR Kigas'!$C$6:$F$23,4,FALSE)</f>
        <v>0</v>
      </c>
      <c r="L63" s="492" t="str">
        <f t="shared" si="8"/>
        <v/>
      </c>
      <c r="M63" s="132">
        <f t="shared" si="49"/>
        <v>0</v>
      </c>
      <c r="N63" s="544">
        <f t="shared" si="9"/>
        <v>0</v>
      </c>
      <c r="O63" s="133">
        <f t="shared" si="50"/>
        <v>0</v>
      </c>
      <c r="P63" s="134">
        <f t="shared" si="35"/>
        <v>0</v>
      </c>
      <c r="R63" s="479"/>
      <c r="S63" s="480"/>
      <c r="T63" s="480"/>
      <c r="U63" s="480"/>
      <c r="V63" s="480"/>
      <c r="W63" s="480"/>
      <c r="X63" s="480"/>
      <c r="Y63" s="480"/>
      <c r="Z63" s="480"/>
      <c r="AA63" s="480"/>
      <c r="AB63" s="480"/>
      <c r="AC63" s="480"/>
      <c r="AD63" s="480"/>
      <c r="AE63" s="480"/>
      <c r="AF63" s="480"/>
      <c r="AG63" s="480"/>
      <c r="AH63" s="480"/>
      <c r="AI63" s="480"/>
      <c r="AJ63" s="480"/>
      <c r="AK63" s="480"/>
      <c r="AL63" s="480"/>
      <c r="AM63" s="480"/>
      <c r="AN63" s="480"/>
      <c r="AO63" s="480"/>
      <c r="AP63" s="480"/>
      <c r="AQ63" s="480"/>
      <c r="AR63" s="480"/>
      <c r="AS63" s="480"/>
      <c r="AT63" s="480"/>
      <c r="AU63" s="480"/>
      <c r="AV63" s="480"/>
      <c r="AW63" s="481"/>
      <c r="AX63" s="482">
        <f t="shared" si="10"/>
        <v>0</v>
      </c>
      <c r="AY63" s="494" t="str">
        <f t="shared" si="36"/>
        <v/>
      </c>
      <c r="AZ63" s="484">
        <f t="shared" si="37"/>
        <v>0</v>
      </c>
    </row>
    <row r="64" spans="1:52" s="58" customFormat="1" ht="24.9" customHeight="1" x14ac:dyDescent="0.25">
      <c r="A64" s="421" t="s">
        <v>702</v>
      </c>
      <c r="B64" s="100" t="s">
        <v>110</v>
      </c>
      <c r="C64" s="305"/>
      <c r="D64" s="306" t="s">
        <v>395</v>
      </c>
      <c r="E64" s="307" t="s">
        <v>170</v>
      </c>
      <c r="F64" s="230" t="s">
        <v>475</v>
      </c>
      <c r="G64" s="309">
        <v>49.54</v>
      </c>
      <c r="H64" s="100" t="str">
        <f>VLOOKUP($F64,'Leistungswerte UHR Kigas'!$C$6:$F$23,3,FALSE)</f>
        <v>W5</v>
      </c>
      <c r="I64" s="101">
        <f>VLOOKUP(H64,Turnus!$H$9:$I$26,2,FALSE)</f>
        <v>230</v>
      </c>
      <c r="J64" s="130">
        <f t="shared" si="48"/>
        <v>11394.199999999999</v>
      </c>
      <c r="K64" s="131">
        <f>VLOOKUP($F64,'Leistungswerte UHR Kigas'!$C$6:$F$23,4,FALSE)</f>
        <v>0</v>
      </c>
      <c r="L64" s="492" t="str">
        <f t="shared" si="8"/>
        <v/>
      </c>
      <c r="M64" s="132">
        <f t="shared" si="49"/>
        <v>0</v>
      </c>
      <c r="N64" s="544">
        <f t="shared" si="9"/>
        <v>0</v>
      </c>
      <c r="O64" s="133">
        <f t="shared" si="50"/>
        <v>0</v>
      </c>
      <c r="P64" s="134">
        <f t="shared" si="35"/>
        <v>0</v>
      </c>
      <c r="R64" s="479"/>
      <c r="S64" s="480"/>
      <c r="T64" s="480"/>
      <c r="U64" s="480"/>
      <c r="V64" s="480"/>
      <c r="W64" s="480"/>
      <c r="X64" s="480"/>
      <c r="Y64" s="480"/>
      <c r="Z64" s="480"/>
      <c r="AA64" s="480"/>
      <c r="AB64" s="480"/>
      <c r="AC64" s="480"/>
      <c r="AD64" s="480"/>
      <c r="AE64" s="480"/>
      <c r="AF64" s="480"/>
      <c r="AG64" s="480"/>
      <c r="AH64" s="480"/>
      <c r="AI64" s="480"/>
      <c r="AJ64" s="480"/>
      <c r="AK64" s="480"/>
      <c r="AL64" s="480"/>
      <c r="AM64" s="480"/>
      <c r="AN64" s="480"/>
      <c r="AO64" s="480"/>
      <c r="AP64" s="480"/>
      <c r="AQ64" s="480"/>
      <c r="AR64" s="480"/>
      <c r="AS64" s="480"/>
      <c r="AT64" s="480"/>
      <c r="AU64" s="480"/>
      <c r="AV64" s="480"/>
      <c r="AW64" s="481"/>
      <c r="AX64" s="482">
        <f t="shared" si="10"/>
        <v>0</v>
      </c>
      <c r="AY64" s="494" t="str">
        <f t="shared" si="36"/>
        <v/>
      </c>
      <c r="AZ64" s="484">
        <f t="shared" si="37"/>
        <v>0</v>
      </c>
    </row>
    <row r="65" spans="1:52" s="58" customFormat="1" ht="24.9" customHeight="1" x14ac:dyDescent="0.25">
      <c r="A65" s="421" t="s">
        <v>702</v>
      </c>
      <c r="B65" s="100" t="s">
        <v>110</v>
      </c>
      <c r="C65" s="305"/>
      <c r="D65" s="306" t="s">
        <v>396</v>
      </c>
      <c r="E65" s="307" t="s">
        <v>170</v>
      </c>
      <c r="F65" s="230" t="s">
        <v>475</v>
      </c>
      <c r="G65" s="309">
        <v>33.020000000000003</v>
      </c>
      <c r="H65" s="100" t="str">
        <f>VLOOKUP($F65,'Leistungswerte UHR Kigas'!$C$6:$F$23,3,FALSE)</f>
        <v>W5</v>
      </c>
      <c r="I65" s="101">
        <f>VLOOKUP(H65,Turnus!$H$9:$I$26,2,FALSE)</f>
        <v>230</v>
      </c>
      <c r="J65" s="130">
        <f t="shared" si="48"/>
        <v>7594.6</v>
      </c>
      <c r="K65" s="131">
        <f>VLOOKUP($F65,'Leistungswerte UHR Kigas'!$C$6:$F$23,4,FALSE)</f>
        <v>0</v>
      </c>
      <c r="L65" s="492" t="str">
        <f t="shared" si="8"/>
        <v/>
      </c>
      <c r="M65" s="132">
        <f t="shared" si="49"/>
        <v>0</v>
      </c>
      <c r="N65" s="544">
        <f t="shared" si="9"/>
        <v>0</v>
      </c>
      <c r="O65" s="133">
        <f t="shared" si="50"/>
        <v>0</v>
      </c>
      <c r="P65" s="134">
        <f t="shared" si="35"/>
        <v>0</v>
      </c>
      <c r="R65" s="479"/>
      <c r="S65" s="480"/>
      <c r="T65" s="480"/>
      <c r="U65" s="480"/>
      <c r="V65" s="480"/>
      <c r="W65" s="480"/>
      <c r="X65" s="480"/>
      <c r="Y65" s="480"/>
      <c r="Z65" s="480"/>
      <c r="AA65" s="480"/>
      <c r="AB65" s="480"/>
      <c r="AC65" s="480"/>
      <c r="AD65" s="480"/>
      <c r="AE65" s="480"/>
      <c r="AF65" s="480"/>
      <c r="AG65" s="480"/>
      <c r="AH65" s="480"/>
      <c r="AI65" s="480"/>
      <c r="AJ65" s="480"/>
      <c r="AK65" s="480"/>
      <c r="AL65" s="480"/>
      <c r="AM65" s="480"/>
      <c r="AN65" s="480"/>
      <c r="AO65" s="480"/>
      <c r="AP65" s="480"/>
      <c r="AQ65" s="480"/>
      <c r="AR65" s="480"/>
      <c r="AS65" s="480"/>
      <c r="AT65" s="480"/>
      <c r="AU65" s="480"/>
      <c r="AV65" s="480"/>
      <c r="AW65" s="481"/>
      <c r="AX65" s="482">
        <f t="shared" si="10"/>
        <v>0</v>
      </c>
      <c r="AY65" s="494" t="str">
        <f t="shared" si="36"/>
        <v/>
      </c>
      <c r="AZ65" s="484">
        <f t="shared" si="37"/>
        <v>0</v>
      </c>
    </row>
    <row r="66" spans="1:52" s="58" customFormat="1" ht="24.9" customHeight="1" x14ac:dyDescent="0.25">
      <c r="A66" s="421" t="s">
        <v>702</v>
      </c>
      <c r="B66" s="100" t="s">
        <v>110</v>
      </c>
      <c r="C66" s="305"/>
      <c r="D66" s="314" t="s">
        <v>397</v>
      </c>
      <c r="E66" s="307" t="s">
        <v>169</v>
      </c>
      <c r="F66" s="230" t="s">
        <v>481</v>
      </c>
      <c r="G66" s="309">
        <v>18.25</v>
      </c>
      <c r="H66" s="100" t="str">
        <f>VLOOKUP($F66,'Leistungswerte UHR Kigas'!$C$6:$F$23,3,FALSE)</f>
        <v>W5</v>
      </c>
      <c r="I66" s="101">
        <f>VLOOKUP(H66,Turnus!$H$9:$I$26,2,FALSE)</f>
        <v>230</v>
      </c>
      <c r="J66" s="130">
        <f t="shared" si="48"/>
        <v>4197.5</v>
      </c>
      <c r="K66" s="131">
        <f>VLOOKUP($F66,'Leistungswerte UHR Kigas'!$C$6:$F$23,4,FALSE)</f>
        <v>0</v>
      </c>
      <c r="L66" s="492" t="str">
        <f t="shared" si="8"/>
        <v/>
      </c>
      <c r="M66" s="132">
        <f t="shared" si="49"/>
        <v>0</v>
      </c>
      <c r="N66" s="544">
        <f t="shared" si="9"/>
        <v>0</v>
      </c>
      <c r="O66" s="133">
        <f t="shared" si="50"/>
        <v>0</v>
      </c>
      <c r="P66" s="134">
        <f t="shared" si="35"/>
        <v>0</v>
      </c>
      <c r="Q66" s="311"/>
      <c r="R66" s="479"/>
      <c r="S66" s="480"/>
      <c r="T66" s="480"/>
      <c r="U66" s="480"/>
      <c r="V66" s="480"/>
      <c r="W66" s="480"/>
      <c r="X66" s="480"/>
      <c r="Y66" s="480"/>
      <c r="Z66" s="480"/>
      <c r="AA66" s="480"/>
      <c r="AB66" s="480"/>
      <c r="AC66" s="480"/>
      <c r="AD66" s="480"/>
      <c r="AE66" s="480"/>
      <c r="AF66" s="480"/>
      <c r="AG66" s="480"/>
      <c r="AH66" s="480"/>
      <c r="AI66" s="480"/>
      <c r="AJ66" s="480"/>
      <c r="AK66" s="480"/>
      <c r="AL66" s="480"/>
      <c r="AM66" s="480"/>
      <c r="AN66" s="480"/>
      <c r="AO66" s="480"/>
      <c r="AP66" s="480"/>
      <c r="AQ66" s="480"/>
      <c r="AR66" s="480"/>
      <c r="AS66" s="480"/>
      <c r="AT66" s="480"/>
      <c r="AU66" s="480"/>
      <c r="AV66" s="480"/>
      <c r="AW66" s="481"/>
      <c r="AX66" s="482">
        <f t="shared" si="10"/>
        <v>0</v>
      </c>
      <c r="AY66" s="494" t="str">
        <f t="shared" si="36"/>
        <v/>
      </c>
      <c r="AZ66" s="484">
        <f t="shared" si="37"/>
        <v>0</v>
      </c>
    </row>
    <row r="67" spans="1:52" s="58" customFormat="1" ht="24.9" customHeight="1" x14ac:dyDescent="0.25">
      <c r="A67" s="421" t="s">
        <v>702</v>
      </c>
      <c r="B67" s="100" t="s">
        <v>110</v>
      </c>
      <c r="C67" s="305"/>
      <c r="D67" s="306" t="s">
        <v>398</v>
      </c>
      <c r="E67" s="308" t="s">
        <v>169</v>
      </c>
      <c r="F67" s="230" t="s">
        <v>476</v>
      </c>
      <c r="G67" s="309">
        <v>30.21</v>
      </c>
      <c r="H67" s="100" t="str">
        <f>VLOOKUP($F67,'Leistungswerte UHR Kigas'!$C$6:$F$23,3,FALSE)</f>
        <v>W5</v>
      </c>
      <c r="I67" s="101">
        <f>VLOOKUP(H67,Turnus!$H$9:$I$26,2,FALSE)</f>
        <v>230</v>
      </c>
      <c r="J67" s="130">
        <f t="shared" si="48"/>
        <v>6948.3</v>
      </c>
      <c r="K67" s="131">
        <f>VLOOKUP($F67,'Leistungswerte UHR Kigas'!$C$6:$F$23,4,FALSE)</f>
        <v>0</v>
      </c>
      <c r="L67" s="492" t="str">
        <f t="shared" si="8"/>
        <v/>
      </c>
      <c r="M67" s="132">
        <f t="shared" si="49"/>
        <v>0</v>
      </c>
      <c r="N67" s="544">
        <f t="shared" si="9"/>
        <v>0</v>
      </c>
      <c r="O67" s="133">
        <f t="shared" si="50"/>
        <v>0</v>
      </c>
      <c r="P67" s="134">
        <f t="shared" si="35"/>
        <v>0</v>
      </c>
      <c r="R67" s="479"/>
      <c r="S67" s="480"/>
      <c r="T67" s="480"/>
      <c r="U67" s="480"/>
      <c r="V67" s="480"/>
      <c r="W67" s="480"/>
      <c r="X67" s="480"/>
      <c r="Y67" s="480"/>
      <c r="Z67" s="480"/>
      <c r="AA67" s="480"/>
      <c r="AB67" s="480"/>
      <c r="AC67" s="480"/>
      <c r="AD67" s="480"/>
      <c r="AE67" s="480"/>
      <c r="AF67" s="480"/>
      <c r="AG67" s="480"/>
      <c r="AH67" s="480"/>
      <c r="AI67" s="480"/>
      <c r="AJ67" s="480"/>
      <c r="AK67" s="480"/>
      <c r="AL67" s="480"/>
      <c r="AM67" s="480"/>
      <c r="AN67" s="480"/>
      <c r="AO67" s="480"/>
      <c r="AP67" s="480"/>
      <c r="AQ67" s="480"/>
      <c r="AR67" s="480"/>
      <c r="AS67" s="480"/>
      <c r="AT67" s="480"/>
      <c r="AU67" s="480"/>
      <c r="AV67" s="480"/>
      <c r="AW67" s="481"/>
      <c r="AX67" s="482">
        <f t="shared" si="10"/>
        <v>0</v>
      </c>
      <c r="AY67" s="494" t="str">
        <f t="shared" si="36"/>
        <v/>
      </c>
      <c r="AZ67" s="484">
        <f t="shared" si="37"/>
        <v>0</v>
      </c>
    </row>
    <row r="68" spans="1:52" s="58" customFormat="1" ht="24.9" customHeight="1" x14ac:dyDescent="0.25">
      <c r="A68" s="421" t="s">
        <v>702</v>
      </c>
      <c r="B68" s="100" t="s">
        <v>110</v>
      </c>
      <c r="C68" s="305"/>
      <c r="D68" s="230" t="s">
        <v>399</v>
      </c>
      <c r="E68" s="308" t="s">
        <v>169</v>
      </c>
      <c r="F68" s="230" t="s">
        <v>472</v>
      </c>
      <c r="G68" s="309">
        <v>16.670000000000002</v>
      </c>
      <c r="H68" s="100" t="str">
        <f>VLOOKUP($F68,'Leistungswerte UHR Kigas'!$C$6:$F$23,3,FALSE)</f>
        <v>W5</v>
      </c>
      <c r="I68" s="101">
        <f>VLOOKUP(H68,Turnus!$H$9:$I$26,2,FALSE)</f>
        <v>230</v>
      </c>
      <c r="J68" s="130">
        <f t="shared" si="48"/>
        <v>3834.1000000000004</v>
      </c>
      <c r="K68" s="131">
        <f>VLOOKUP($F68,'Leistungswerte UHR Kigas'!$C$6:$F$23,4,FALSE)</f>
        <v>0</v>
      </c>
      <c r="L68" s="492" t="str">
        <f t="shared" si="8"/>
        <v/>
      </c>
      <c r="M68" s="132">
        <f t="shared" si="49"/>
        <v>0</v>
      </c>
      <c r="N68" s="544">
        <f t="shared" si="9"/>
        <v>0</v>
      </c>
      <c r="O68" s="133">
        <f t="shared" si="50"/>
        <v>0</v>
      </c>
      <c r="P68" s="134">
        <f t="shared" si="35"/>
        <v>0</v>
      </c>
      <c r="R68" s="479"/>
      <c r="S68" s="480"/>
      <c r="T68" s="480"/>
      <c r="U68" s="480"/>
      <c r="V68" s="480"/>
      <c r="W68" s="480"/>
      <c r="X68" s="480"/>
      <c r="Y68" s="480"/>
      <c r="Z68" s="480"/>
      <c r="AA68" s="480"/>
      <c r="AB68" s="480"/>
      <c r="AC68" s="480"/>
      <c r="AD68" s="480"/>
      <c r="AE68" s="480"/>
      <c r="AF68" s="480"/>
      <c r="AG68" s="480"/>
      <c r="AH68" s="480"/>
      <c r="AI68" s="480"/>
      <c r="AJ68" s="480"/>
      <c r="AK68" s="480"/>
      <c r="AL68" s="480"/>
      <c r="AM68" s="480"/>
      <c r="AN68" s="480"/>
      <c r="AO68" s="480"/>
      <c r="AP68" s="480"/>
      <c r="AQ68" s="480"/>
      <c r="AR68" s="480"/>
      <c r="AS68" s="480"/>
      <c r="AT68" s="480"/>
      <c r="AU68" s="480"/>
      <c r="AV68" s="480"/>
      <c r="AW68" s="481"/>
      <c r="AX68" s="482">
        <f t="shared" si="10"/>
        <v>0</v>
      </c>
      <c r="AY68" s="494" t="str">
        <f t="shared" si="36"/>
        <v/>
      </c>
      <c r="AZ68" s="484">
        <f t="shared" si="37"/>
        <v>0</v>
      </c>
    </row>
    <row r="69" spans="1:52" s="58" customFormat="1" ht="24.9" customHeight="1" x14ac:dyDescent="0.25">
      <c r="A69" s="421" t="s">
        <v>702</v>
      </c>
      <c r="B69" s="100" t="s">
        <v>110</v>
      </c>
      <c r="C69" s="305"/>
      <c r="D69" s="306" t="s">
        <v>400</v>
      </c>
      <c r="E69" s="307" t="s">
        <v>170</v>
      </c>
      <c r="F69" s="230" t="s">
        <v>475</v>
      </c>
      <c r="G69" s="309">
        <v>52.7</v>
      </c>
      <c r="H69" s="100" t="str">
        <f>VLOOKUP($F69,'Leistungswerte UHR Kigas'!$C$6:$F$23,3,FALSE)</f>
        <v>W5</v>
      </c>
      <c r="I69" s="101">
        <f>VLOOKUP(H69,Turnus!$H$9:$I$26,2,FALSE)</f>
        <v>230</v>
      </c>
      <c r="J69" s="130">
        <f t="shared" si="48"/>
        <v>12121</v>
      </c>
      <c r="K69" s="131">
        <f>VLOOKUP($F69,'Leistungswerte UHR Kigas'!$C$6:$F$23,4,FALSE)</f>
        <v>0</v>
      </c>
      <c r="L69" s="492" t="str">
        <f t="shared" si="8"/>
        <v/>
      </c>
      <c r="M69" s="132">
        <f t="shared" si="49"/>
        <v>0</v>
      </c>
      <c r="N69" s="544">
        <f t="shared" si="9"/>
        <v>0</v>
      </c>
      <c r="O69" s="133">
        <f t="shared" si="50"/>
        <v>0</v>
      </c>
      <c r="P69" s="134">
        <f t="shared" si="35"/>
        <v>0</v>
      </c>
      <c r="R69" s="479"/>
      <c r="S69" s="480"/>
      <c r="T69" s="480"/>
      <c r="U69" s="480"/>
      <c r="V69" s="480"/>
      <c r="W69" s="480"/>
      <c r="X69" s="480"/>
      <c r="Y69" s="480"/>
      <c r="Z69" s="480"/>
      <c r="AA69" s="480"/>
      <c r="AB69" s="480"/>
      <c r="AC69" s="480"/>
      <c r="AD69" s="480"/>
      <c r="AE69" s="480"/>
      <c r="AF69" s="480"/>
      <c r="AG69" s="480"/>
      <c r="AH69" s="480"/>
      <c r="AI69" s="480"/>
      <c r="AJ69" s="480"/>
      <c r="AK69" s="480"/>
      <c r="AL69" s="480"/>
      <c r="AM69" s="480"/>
      <c r="AN69" s="480"/>
      <c r="AO69" s="480"/>
      <c r="AP69" s="480"/>
      <c r="AQ69" s="480"/>
      <c r="AR69" s="480"/>
      <c r="AS69" s="480"/>
      <c r="AT69" s="480"/>
      <c r="AU69" s="480"/>
      <c r="AV69" s="480"/>
      <c r="AW69" s="481"/>
      <c r="AX69" s="482">
        <f t="shared" si="10"/>
        <v>0</v>
      </c>
      <c r="AY69" s="494" t="str">
        <f t="shared" si="36"/>
        <v/>
      </c>
      <c r="AZ69" s="484">
        <f t="shared" si="37"/>
        <v>0</v>
      </c>
    </row>
    <row r="70" spans="1:52" s="58" customFormat="1" ht="24.9" customHeight="1" x14ac:dyDescent="0.25">
      <c r="A70" s="421" t="s">
        <v>702</v>
      </c>
      <c r="B70" s="100" t="s">
        <v>110</v>
      </c>
      <c r="C70" s="305"/>
      <c r="D70" s="306" t="s">
        <v>401</v>
      </c>
      <c r="E70" s="307" t="s">
        <v>170</v>
      </c>
      <c r="F70" s="230" t="s">
        <v>475</v>
      </c>
      <c r="G70" s="309">
        <v>29.33</v>
      </c>
      <c r="H70" s="100" t="str">
        <f>VLOOKUP($F70,'Leistungswerte UHR Kigas'!$C$6:$F$23,3,FALSE)</f>
        <v>W5</v>
      </c>
      <c r="I70" s="101">
        <f>VLOOKUP(H70,Turnus!$H$9:$I$26,2,FALSE)</f>
        <v>230</v>
      </c>
      <c r="J70" s="130">
        <f t="shared" si="48"/>
        <v>6745.9</v>
      </c>
      <c r="K70" s="131">
        <f>VLOOKUP($F70,'Leistungswerte UHR Kigas'!$C$6:$F$23,4,FALSE)</f>
        <v>0</v>
      </c>
      <c r="L70" s="492" t="str">
        <f t="shared" si="8"/>
        <v/>
      </c>
      <c r="M70" s="132">
        <f t="shared" si="49"/>
        <v>0</v>
      </c>
      <c r="N70" s="544">
        <f t="shared" si="9"/>
        <v>0</v>
      </c>
      <c r="O70" s="133">
        <f t="shared" si="50"/>
        <v>0</v>
      </c>
      <c r="P70" s="134">
        <f t="shared" si="35"/>
        <v>0</v>
      </c>
      <c r="R70" s="479"/>
      <c r="S70" s="480"/>
      <c r="T70" s="480"/>
      <c r="U70" s="480"/>
      <c r="V70" s="480"/>
      <c r="W70" s="480"/>
      <c r="X70" s="480"/>
      <c r="Y70" s="480"/>
      <c r="Z70" s="480"/>
      <c r="AA70" s="480"/>
      <c r="AB70" s="480"/>
      <c r="AC70" s="480"/>
      <c r="AD70" s="480"/>
      <c r="AE70" s="480"/>
      <c r="AF70" s="480"/>
      <c r="AG70" s="480"/>
      <c r="AH70" s="480"/>
      <c r="AI70" s="480"/>
      <c r="AJ70" s="480"/>
      <c r="AK70" s="480"/>
      <c r="AL70" s="480"/>
      <c r="AM70" s="480"/>
      <c r="AN70" s="480"/>
      <c r="AO70" s="480"/>
      <c r="AP70" s="480"/>
      <c r="AQ70" s="480"/>
      <c r="AR70" s="480"/>
      <c r="AS70" s="480"/>
      <c r="AT70" s="480"/>
      <c r="AU70" s="480"/>
      <c r="AV70" s="480"/>
      <c r="AW70" s="481"/>
      <c r="AX70" s="482">
        <f t="shared" si="10"/>
        <v>0</v>
      </c>
      <c r="AY70" s="494" t="str">
        <f t="shared" si="36"/>
        <v/>
      </c>
      <c r="AZ70" s="484">
        <f t="shared" si="37"/>
        <v>0</v>
      </c>
    </row>
    <row r="71" spans="1:52" s="58" customFormat="1" ht="24.9" customHeight="1" x14ac:dyDescent="0.25">
      <c r="A71" s="421" t="s">
        <v>702</v>
      </c>
      <c r="B71" s="100" t="s">
        <v>110</v>
      </c>
      <c r="C71" s="305"/>
      <c r="D71" s="306" t="s">
        <v>402</v>
      </c>
      <c r="E71" s="307" t="s">
        <v>170</v>
      </c>
      <c r="F71" s="230" t="s">
        <v>475</v>
      </c>
      <c r="G71" s="309">
        <v>52.7</v>
      </c>
      <c r="H71" s="100" t="str">
        <f>VLOOKUP($F71,'Leistungswerte UHR Kigas'!$C$6:$F$23,3,FALSE)</f>
        <v>W5</v>
      </c>
      <c r="I71" s="101">
        <f>VLOOKUP(H71,Turnus!$H$9:$I$26,2,FALSE)</f>
        <v>230</v>
      </c>
      <c r="J71" s="130">
        <f t="shared" si="48"/>
        <v>12121</v>
      </c>
      <c r="K71" s="131">
        <f>VLOOKUP($F71,'Leistungswerte UHR Kigas'!$C$6:$F$23,4,FALSE)</f>
        <v>0</v>
      </c>
      <c r="L71" s="492" t="str">
        <f t="shared" si="8"/>
        <v/>
      </c>
      <c r="M71" s="132">
        <f t="shared" si="49"/>
        <v>0</v>
      </c>
      <c r="N71" s="544">
        <f t="shared" si="9"/>
        <v>0</v>
      </c>
      <c r="O71" s="133">
        <f t="shared" si="50"/>
        <v>0</v>
      </c>
      <c r="P71" s="134">
        <f t="shared" si="35"/>
        <v>0</v>
      </c>
      <c r="R71" s="479"/>
      <c r="S71" s="480"/>
      <c r="T71" s="480"/>
      <c r="U71" s="480"/>
      <c r="V71" s="480"/>
      <c r="W71" s="480"/>
      <c r="X71" s="480"/>
      <c r="Y71" s="480"/>
      <c r="Z71" s="480"/>
      <c r="AA71" s="480"/>
      <c r="AB71" s="480"/>
      <c r="AC71" s="480"/>
      <c r="AD71" s="480"/>
      <c r="AE71" s="480"/>
      <c r="AF71" s="480"/>
      <c r="AG71" s="480"/>
      <c r="AH71" s="480"/>
      <c r="AI71" s="480"/>
      <c r="AJ71" s="480"/>
      <c r="AK71" s="480"/>
      <c r="AL71" s="480"/>
      <c r="AM71" s="480"/>
      <c r="AN71" s="480"/>
      <c r="AO71" s="480"/>
      <c r="AP71" s="480"/>
      <c r="AQ71" s="480"/>
      <c r="AR71" s="480"/>
      <c r="AS71" s="480"/>
      <c r="AT71" s="480"/>
      <c r="AU71" s="480"/>
      <c r="AV71" s="480"/>
      <c r="AW71" s="481"/>
      <c r="AX71" s="482">
        <f t="shared" si="10"/>
        <v>0</v>
      </c>
      <c r="AY71" s="494" t="str">
        <f t="shared" si="36"/>
        <v/>
      </c>
      <c r="AZ71" s="484">
        <f t="shared" si="37"/>
        <v>0</v>
      </c>
    </row>
    <row r="72" spans="1:52" s="58" customFormat="1" ht="24.9" customHeight="1" x14ac:dyDescent="0.25">
      <c r="A72" s="421" t="s">
        <v>702</v>
      </c>
      <c r="B72" s="100" t="s">
        <v>110</v>
      </c>
      <c r="C72" s="305"/>
      <c r="D72" s="306" t="s">
        <v>403</v>
      </c>
      <c r="E72" s="307" t="s">
        <v>170</v>
      </c>
      <c r="F72" s="230" t="s">
        <v>475</v>
      </c>
      <c r="G72" s="309">
        <v>29.33</v>
      </c>
      <c r="H72" s="100" t="str">
        <f>VLOOKUP($F72,'Leistungswerte UHR Kigas'!$C$6:$F$23,3,FALSE)</f>
        <v>W5</v>
      </c>
      <c r="I72" s="101">
        <f>VLOOKUP(H72,Turnus!$H$9:$I$26,2,FALSE)</f>
        <v>230</v>
      </c>
      <c r="J72" s="130">
        <f t="shared" si="48"/>
        <v>6745.9</v>
      </c>
      <c r="K72" s="131">
        <f>VLOOKUP($F72,'Leistungswerte UHR Kigas'!$C$6:$F$23,4,FALSE)</f>
        <v>0</v>
      </c>
      <c r="L72" s="492" t="str">
        <f t="shared" si="8"/>
        <v/>
      </c>
      <c r="M72" s="132">
        <f t="shared" si="49"/>
        <v>0</v>
      </c>
      <c r="N72" s="544">
        <f t="shared" si="9"/>
        <v>0</v>
      </c>
      <c r="O72" s="133">
        <f t="shared" si="50"/>
        <v>0</v>
      </c>
      <c r="P72" s="134">
        <f t="shared" ref="P72:P77" si="51">+M72*N72</f>
        <v>0</v>
      </c>
      <c r="R72" s="479"/>
      <c r="S72" s="480"/>
      <c r="T72" s="480"/>
      <c r="U72" s="480"/>
      <c r="V72" s="480"/>
      <c r="W72" s="480"/>
      <c r="X72" s="480"/>
      <c r="Y72" s="480"/>
      <c r="Z72" s="480"/>
      <c r="AA72" s="480"/>
      <c r="AB72" s="480"/>
      <c r="AC72" s="480"/>
      <c r="AD72" s="480"/>
      <c r="AE72" s="480"/>
      <c r="AF72" s="480"/>
      <c r="AG72" s="480"/>
      <c r="AH72" s="480"/>
      <c r="AI72" s="480"/>
      <c r="AJ72" s="480"/>
      <c r="AK72" s="480"/>
      <c r="AL72" s="480"/>
      <c r="AM72" s="480"/>
      <c r="AN72" s="480"/>
      <c r="AO72" s="480"/>
      <c r="AP72" s="480"/>
      <c r="AQ72" s="480"/>
      <c r="AR72" s="480"/>
      <c r="AS72" s="480"/>
      <c r="AT72" s="480"/>
      <c r="AU72" s="480"/>
      <c r="AV72" s="480"/>
      <c r="AW72" s="481"/>
      <c r="AX72" s="482">
        <f t="shared" si="10"/>
        <v>0</v>
      </c>
      <c r="AY72" s="494" t="str">
        <f t="shared" ref="AY72:AY87" si="52">IFERROR(L72*AX72,"")</f>
        <v/>
      </c>
      <c r="AZ72" s="484">
        <f t="shared" ref="AZ72:AZ87" si="53">AX72*O72</f>
        <v>0</v>
      </c>
    </row>
    <row r="73" spans="1:52" s="58" customFormat="1" ht="24.9" customHeight="1" x14ac:dyDescent="0.25">
      <c r="A73" s="421" t="s">
        <v>702</v>
      </c>
      <c r="B73" s="305" t="s">
        <v>110</v>
      </c>
      <c r="C73" s="305"/>
      <c r="D73" s="314" t="s">
        <v>369</v>
      </c>
      <c r="E73" s="307" t="s">
        <v>170</v>
      </c>
      <c r="F73" s="230" t="s">
        <v>479</v>
      </c>
      <c r="G73" s="309">
        <v>4</v>
      </c>
      <c r="H73" s="100" t="str">
        <f>VLOOKUP($F73,'Leistungswerte UHR Kigas'!$C$6:$F$23,3,FALSE)</f>
        <v>W5</v>
      </c>
      <c r="I73" s="101">
        <f>VLOOKUP(H73,Turnus!$H$9:$I$26,2,FALSE)</f>
        <v>230</v>
      </c>
      <c r="J73" s="130">
        <f t="shared" ref="J73:J83" si="54">+G73*I73</f>
        <v>920</v>
      </c>
      <c r="K73" s="131">
        <f>VLOOKUP($F73,'Leistungswerte UHR Kigas'!$C$6:$F$23,4,FALSE)</f>
        <v>0</v>
      </c>
      <c r="L73" s="492" t="str">
        <f t="shared" si="8"/>
        <v/>
      </c>
      <c r="M73" s="132">
        <f t="shared" ref="M73:M83" si="55">IF(ISERROR(J73/K73),0,J73/K73)</f>
        <v>0</v>
      </c>
      <c r="N73" s="544">
        <f t="shared" si="9"/>
        <v>0</v>
      </c>
      <c r="O73" s="133">
        <f t="shared" ref="O73:O83" si="56">IF(ISERROR(G73/K73*N73),0,G73/K73*N73)</f>
        <v>0</v>
      </c>
      <c r="P73" s="134">
        <f t="shared" si="51"/>
        <v>0</v>
      </c>
      <c r="R73" s="479"/>
      <c r="S73" s="480"/>
      <c r="T73" s="480"/>
      <c r="U73" s="480"/>
      <c r="V73" s="480"/>
      <c r="W73" s="480"/>
      <c r="X73" s="480"/>
      <c r="Y73" s="480"/>
      <c r="Z73" s="480"/>
      <c r="AA73" s="480"/>
      <c r="AB73" s="480"/>
      <c r="AC73" s="480"/>
      <c r="AD73" s="480"/>
      <c r="AE73" s="480"/>
      <c r="AF73" s="480"/>
      <c r="AG73" s="480"/>
      <c r="AH73" s="480"/>
      <c r="AI73" s="480"/>
      <c r="AJ73" s="480"/>
      <c r="AK73" s="480"/>
      <c r="AL73" s="480"/>
      <c r="AM73" s="480"/>
      <c r="AN73" s="480"/>
      <c r="AO73" s="480"/>
      <c r="AP73" s="480"/>
      <c r="AQ73" s="480"/>
      <c r="AR73" s="480"/>
      <c r="AS73" s="480"/>
      <c r="AT73" s="480"/>
      <c r="AU73" s="480"/>
      <c r="AV73" s="480"/>
      <c r="AW73" s="481"/>
      <c r="AX73" s="482">
        <f t="shared" si="10"/>
        <v>0</v>
      </c>
      <c r="AY73" s="494" t="str">
        <f t="shared" si="52"/>
        <v/>
      </c>
      <c r="AZ73" s="484">
        <f t="shared" si="53"/>
        <v>0</v>
      </c>
    </row>
    <row r="74" spans="1:52" s="58" customFormat="1" ht="24.9" customHeight="1" x14ac:dyDescent="0.25">
      <c r="A74" s="525" t="s">
        <v>700</v>
      </c>
      <c r="B74" s="100" t="s">
        <v>353</v>
      </c>
      <c r="C74" s="305"/>
      <c r="D74" s="314" t="s">
        <v>365</v>
      </c>
      <c r="E74" s="307" t="s">
        <v>404</v>
      </c>
      <c r="F74" s="230" t="s">
        <v>682</v>
      </c>
      <c r="G74" s="309">
        <v>13.1936</v>
      </c>
      <c r="H74" s="100" t="str">
        <f>VLOOKUP($F74,'Leistungswerte UHR Kigas'!$C$6:$F$23,3,FALSE)</f>
        <v>W3</v>
      </c>
      <c r="I74" s="101">
        <f>VLOOKUP(H74,Turnus!$H$9:$I$26,2,FALSE)</f>
        <v>144</v>
      </c>
      <c r="J74" s="130">
        <f t="shared" ref="J74:J77" si="57">+G74*I74</f>
        <v>1899.8784000000001</v>
      </c>
      <c r="K74" s="131">
        <f>VLOOKUP($F74,'Leistungswerte UHR Kigas'!$C$6:$F$23,4,FALSE)</f>
        <v>0</v>
      </c>
      <c r="L74" s="492" t="str">
        <f t="shared" ref="L74:L87" si="58">IFERROR(G74/K74,"")</f>
        <v/>
      </c>
      <c r="M74" s="132">
        <f t="shared" ref="M74:M77" si="59">IF(ISERROR(J74/K74),0,J74/K74)</f>
        <v>0</v>
      </c>
      <c r="N74" s="544">
        <f t="shared" si="9"/>
        <v>0</v>
      </c>
      <c r="O74" s="133">
        <f t="shared" ref="O74:O77" si="60">IF(ISERROR(G74/K74*N74),0,G74/K74*N74)</f>
        <v>0</v>
      </c>
      <c r="P74" s="134">
        <f t="shared" si="51"/>
        <v>0</v>
      </c>
      <c r="Q74" s="311"/>
      <c r="R74" s="479"/>
      <c r="S74" s="480"/>
      <c r="T74" s="480"/>
      <c r="U74" s="480"/>
      <c r="V74" s="480"/>
      <c r="W74" s="480"/>
      <c r="X74" s="480"/>
      <c r="Y74" s="480"/>
      <c r="Z74" s="480"/>
      <c r="AA74" s="480"/>
      <c r="AB74" s="480"/>
      <c r="AC74" s="480"/>
      <c r="AD74" s="480"/>
      <c r="AE74" s="480"/>
      <c r="AF74" s="480"/>
      <c r="AG74" s="480"/>
      <c r="AH74" s="480"/>
      <c r="AI74" s="480"/>
      <c r="AJ74" s="480"/>
      <c r="AK74" s="480"/>
      <c r="AL74" s="480"/>
      <c r="AM74" s="480"/>
      <c r="AN74" s="480"/>
      <c r="AO74" s="480"/>
      <c r="AP74" s="480"/>
      <c r="AQ74" s="480"/>
      <c r="AR74" s="480"/>
      <c r="AS74" s="480"/>
      <c r="AT74" s="480"/>
      <c r="AU74" s="480"/>
      <c r="AV74" s="480"/>
      <c r="AW74" s="481"/>
      <c r="AX74" s="482">
        <f t="shared" ref="AX74:AX87" si="61">SUM(S74:AW74)</f>
        <v>0</v>
      </c>
      <c r="AY74" s="494" t="str">
        <f t="shared" si="52"/>
        <v/>
      </c>
      <c r="AZ74" s="484">
        <f t="shared" si="53"/>
        <v>0</v>
      </c>
    </row>
    <row r="75" spans="1:52" s="58" customFormat="1" ht="24.9" customHeight="1" x14ac:dyDescent="0.25">
      <c r="A75" s="525" t="s">
        <v>700</v>
      </c>
      <c r="B75" s="100" t="s">
        <v>353</v>
      </c>
      <c r="C75" s="305"/>
      <c r="D75" s="529" t="s">
        <v>701</v>
      </c>
      <c r="E75" s="308" t="s">
        <v>169</v>
      </c>
      <c r="F75" s="230" t="s">
        <v>518</v>
      </c>
      <c r="G75" s="309">
        <v>11.3</v>
      </c>
      <c r="H75" s="100" t="str">
        <f>VLOOKUP($F75,'Leistungswerte UHR Kigas'!$C$6:$F$23,3,FALSE)</f>
        <v>W5</v>
      </c>
      <c r="I75" s="101">
        <f>VLOOKUP(H75,Turnus!$H$9:$I$26,2,FALSE)</f>
        <v>230</v>
      </c>
      <c r="J75" s="130">
        <f t="shared" si="57"/>
        <v>2599</v>
      </c>
      <c r="K75" s="131">
        <f>VLOOKUP($F75,'Leistungswerte UHR Kigas'!$C$6:$F$23,4,FALSE)</f>
        <v>0</v>
      </c>
      <c r="L75" s="492" t="str">
        <f t="shared" si="58"/>
        <v/>
      </c>
      <c r="M75" s="132">
        <f t="shared" si="59"/>
        <v>0</v>
      </c>
      <c r="N75" s="544">
        <f t="shared" si="9"/>
        <v>0</v>
      </c>
      <c r="O75" s="133">
        <f t="shared" si="60"/>
        <v>0</v>
      </c>
      <c r="P75" s="134">
        <f t="shared" si="51"/>
        <v>0</v>
      </c>
      <c r="R75" s="479"/>
      <c r="S75" s="480"/>
      <c r="T75" s="480"/>
      <c r="U75" s="480"/>
      <c r="V75" s="480"/>
      <c r="W75" s="480"/>
      <c r="X75" s="480"/>
      <c r="Y75" s="480"/>
      <c r="Z75" s="480"/>
      <c r="AA75" s="480"/>
      <c r="AB75" s="480"/>
      <c r="AC75" s="480"/>
      <c r="AD75" s="480"/>
      <c r="AE75" s="480"/>
      <c r="AF75" s="480"/>
      <c r="AG75" s="480"/>
      <c r="AH75" s="480"/>
      <c r="AI75" s="480"/>
      <c r="AJ75" s="480"/>
      <c r="AK75" s="480"/>
      <c r="AL75" s="480"/>
      <c r="AM75" s="480"/>
      <c r="AN75" s="480"/>
      <c r="AO75" s="480"/>
      <c r="AP75" s="480"/>
      <c r="AQ75" s="480"/>
      <c r="AR75" s="480"/>
      <c r="AS75" s="480"/>
      <c r="AT75" s="480"/>
      <c r="AU75" s="480"/>
      <c r="AV75" s="480"/>
      <c r="AW75" s="481"/>
      <c r="AX75" s="482">
        <f t="shared" si="61"/>
        <v>0</v>
      </c>
      <c r="AY75" s="494" t="str">
        <f t="shared" si="52"/>
        <v/>
      </c>
      <c r="AZ75" s="484">
        <f t="shared" si="53"/>
        <v>0</v>
      </c>
    </row>
    <row r="76" spans="1:52" s="58" customFormat="1" ht="24.9" customHeight="1" x14ac:dyDescent="0.25">
      <c r="A76" s="525" t="s">
        <v>700</v>
      </c>
      <c r="B76" s="100" t="s">
        <v>353</v>
      </c>
      <c r="C76" s="305"/>
      <c r="D76" s="306" t="s">
        <v>699</v>
      </c>
      <c r="E76" s="308" t="s">
        <v>703</v>
      </c>
      <c r="F76" s="230" t="s">
        <v>473</v>
      </c>
      <c r="G76" s="309">
        <v>17.03</v>
      </c>
      <c r="H76" s="100" t="str">
        <f>VLOOKUP($F76,'Leistungswerte UHR Kigas'!$C$6:$F$23,3,FALSE)</f>
        <v>W3</v>
      </c>
      <c r="I76" s="101">
        <f>VLOOKUP(H76,Turnus!$H$9:$I$26,2,FALSE)</f>
        <v>144</v>
      </c>
      <c r="J76" s="130">
        <f t="shared" si="57"/>
        <v>2452.3200000000002</v>
      </c>
      <c r="K76" s="131">
        <f>VLOOKUP($F76,'Leistungswerte UHR Kigas'!$C$6:$F$23,4,FALSE)</f>
        <v>0</v>
      </c>
      <c r="L76" s="492" t="str">
        <f t="shared" si="58"/>
        <v/>
      </c>
      <c r="M76" s="132">
        <f t="shared" si="59"/>
        <v>0</v>
      </c>
      <c r="N76" s="544">
        <f t="shared" si="9"/>
        <v>0</v>
      </c>
      <c r="O76" s="133">
        <f t="shared" si="60"/>
        <v>0</v>
      </c>
      <c r="P76" s="134">
        <f t="shared" si="51"/>
        <v>0</v>
      </c>
      <c r="R76" s="479"/>
      <c r="S76" s="480"/>
      <c r="T76" s="480"/>
      <c r="U76" s="480"/>
      <c r="V76" s="480"/>
      <c r="W76" s="480"/>
      <c r="X76" s="480"/>
      <c r="Y76" s="480"/>
      <c r="Z76" s="480"/>
      <c r="AA76" s="480"/>
      <c r="AB76" s="480"/>
      <c r="AC76" s="480"/>
      <c r="AD76" s="480"/>
      <c r="AE76" s="480"/>
      <c r="AF76" s="480"/>
      <c r="AG76" s="480"/>
      <c r="AH76" s="480"/>
      <c r="AI76" s="480"/>
      <c r="AJ76" s="480"/>
      <c r="AK76" s="480"/>
      <c r="AL76" s="480"/>
      <c r="AM76" s="480"/>
      <c r="AN76" s="480"/>
      <c r="AO76" s="480"/>
      <c r="AP76" s="480"/>
      <c r="AQ76" s="480"/>
      <c r="AR76" s="480"/>
      <c r="AS76" s="480"/>
      <c r="AT76" s="480"/>
      <c r="AU76" s="480"/>
      <c r="AV76" s="480"/>
      <c r="AW76" s="481"/>
      <c r="AX76" s="482">
        <f t="shared" si="61"/>
        <v>0</v>
      </c>
      <c r="AY76" s="494" t="str">
        <f t="shared" si="52"/>
        <v/>
      </c>
      <c r="AZ76" s="484">
        <f t="shared" si="53"/>
        <v>0</v>
      </c>
    </row>
    <row r="77" spans="1:52" s="58" customFormat="1" ht="24.9" customHeight="1" x14ac:dyDescent="0.25">
      <c r="A77" s="525" t="s">
        <v>700</v>
      </c>
      <c r="B77" s="100" t="s">
        <v>353</v>
      </c>
      <c r="C77" s="305"/>
      <c r="D77" s="306" t="s">
        <v>671</v>
      </c>
      <c r="E77" s="307" t="s">
        <v>703</v>
      </c>
      <c r="F77" s="230" t="s">
        <v>473</v>
      </c>
      <c r="G77" s="309">
        <v>47.88</v>
      </c>
      <c r="H77" s="100" t="str">
        <f>VLOOKUP($F77,'Leistungswerte UHR Kigas'!$C$6:$F$23,3,FALSE)</f>
        <v>W3</v>
      </c>
      <c r="I77" s="101">
        <f>VLOOKUP(H77,Turnus!$H$9:$I$26,2,FALSE)</f>
        <v>144</v>
      </c>
      <c r="J77" s="130">
        <f t="shared" si="57"/>
        <v>6894.72</v>
      </c>
      <c r="K77" s="131">
        <f>VLOOKUP($F77,'Leistungswerte UHR Kigas'!$C$6:$F$23,4,FALSE)</f>
        <v>0</v>
      </c>
      <c r="L77" s="492" t="str">
        <f t="shared" si="58"/>
        <v/>
      </c>
      <c r="M77" s="132">
        <f t="shared" si="59"/>
        <v>0</v>
      </c>
      <c r="N77" s="544">
        <f t="shared" si="9"/>
        <v>0</v>
      </c>
      <c r="O77" s="133">
        <f t="shared" si="60"/>
        <v>0</v>
      </c>
      <c r="P77" s="134">
        <f t="shared" si="51"/>
        <v>0</v>
      </c>
      <c r="R77" s="479"/>
      <c r="S77" s="480"/>
      <c r="T77" s="480"/>
      <c r="U77" s="480"/>
      <c r="V77" s="480"/>
      <c r="W77" s="480"/>
      <c r="X77" s="480"/>
      <c r="Y77" s="480"/>
      <c r="Z77" s="480"/>
      <c r="AA77" s="480"/>
      <c r="AB77" s="480"/>
      <c r="AC77" s="480"/>
      <c r="AD77" s="480"/>
      <c r="AE77" s="480"/>
      <c r="AF77" s="480"/>
      <c r="AG77" s="480"/>
      <c r="AH77" s="480"/>
      <c r="AI77" s="480"/>
      <c r="AJ77" s="480"/>
      <c r="AK77" s="480"/>
      <c r="AL77" s="480"/>
      <c r="AM77" s="480"/>
      <c r="AN77" s="480"/>
      <c r="AO77" s="480"/>
      <c r="AP77" s="480"/>
      <c r="AQ77" s="480"/>
      <c r="AR77" s="480"/>
      <c r="AS77" s="480"/>
      <c r="AT77" s="480"/>
      <c r="AU77" s="480"/>
      <c r="AV77" s="480"/>
      <c r="AW77" s="481"/>
      <c r="AX77" s="482">
        <f t="shared" si="61"/>
        <v>0</v>
      </c>
      <c r="AY77" s="494" t="str">
        <f t="shared" si="52"/>
        <v/>
      </c>
      <c r="AZ77" s="484">
        <f t="shared" si="53"/>
        <v>0</v>
      </c>
    </row>
    <row r="78" spans="1:52" s="58" customFormat="1" ht="24.9" customHeight="1" x14ac:dyDescent="0.25">
      <c r="A78" s="525" t="s">
        <v>700</v>
      </c>
      <c r="B78" s="100" t="s">
        <v>353</v>
      </c>
      <c r="C78" s="305"/>
      <c r="D78" s="306" t="s">
        <v>164</v>
      </c>
      <c r="E78" s="307" t="s">
        <v>703</v>
      </c>
      <c r="F78" s="417" t="s">
        <v>759</v>
      </c>
      <c r="G78" s="130">
        <v>13.93</v>
      </c>
      <c r="H78" s="100" t="str">
        <f>VLOOKUP($F78,'Leistungswerte UHR Kigas'!$C$6:$F$23,3,FALSE)</f>
        <v>W3</v>
      </c>
      <c r="I78" s="101">
        <f>VLOOKUP(H78,Turnus!$H$9:$I$26,2,FALSE)</f>
        <v>144</v>
      </c>
      <c r="J78" s="130">
        <f t="shared" ref="J78" si="62">+G78*I78</f>
        <v>2005.92</v>
      </c>
      <c r="K78" s="131">
        <f>VLOOKUP($F78,'Leistungswerte UHR Kigas'!$C$6:$F$23,4,FALSE)</f>
        <v>0</v>
      </c>
      <c r="L78" s="492" t="str">
        <f t="shared" si="58"/>
        <v/>
      </c>
      <c r="M78" s="132">
        <f t="shared" ref="M78" si="63">IF(ISERROR(J78/K78),0,J78/K78)</f>
        <v>0</v>
      </c>
      <c r="N78" s="544">
        <f t="shared" si="9"/>
        <v>0</v>
      </c>
      <c r="O78" s="133">
        <f t="shared" ref="O78" si="64">IF(ISERROR(G78/K78*N78),0,G78/K78*N78)</f>
        <v>0</v>
      </c>
      <c r="P78" s="134">
        <f t="shared" ref="P78" si="65">+M78*N78</f>
        <v>0</v>
      </c>
      <c r="R78" s="479"/>
      <c r="S78" s="480"/>
      <c r="T78" s="480"/>
      <c r="U78" s="480"/>
      <c r="V78" s="480"/>
      <c r="W78" s="480"/>
      <c r="X78" s="480"/>
      <c r="Y78" s="480"/>
      <c r="Z78" s="480"/>
      <c r="AA78" s="480"/>
      <c r="AB78" s="480"/>
      <c r="AC78" s="480"/>
      <c r="AD78" s="480"/>
      <c r="AE78" s="480"/>
      <c r="AF78" s="480"/>
      <c r="AG78" s="480"/>
      <c r="AH78" s="480"/>
      <c r="AI78" s="480"/>
      <c r="AJ78" s="480"/>
      <c r="AK78" s="480"/>
      <c r="AL78" s="480"/>
      <c r="AM78" s="480"/>
      <c r="AN78" s="480"/>
      <c r="AO78" s="480"/>
      <c r="AP78" s="480"/>
      <c r="AQ78" s="480"/>
      <c r="AR78" s="480"/>
      <c r="AS78" s="480"/>
      <c r="AT78" s="480"/>
      <c r="AU78" s="480"/>
      <c r="AV78" s="480"/>
      <c r="AW78" s="481"/>
      <c r="AX78" s="482">
        <f t="shared" si="61"/>
        <v>0</v>
      </c>
      <c r="AY78" s="494" t="str">
        <f t="shared" si="52"/>
        <v/>
      </c>
      <c r="AZ78" s="484">
        <f t="shared" si="53"/>
        <v>0</v>
      </c>
    </row>
    <row r="79" spans="1:52" s="58" customFormat="1" ht="24.9" customHeight="1" x14ac:dyDescent="0.25">
      <c r="A79" s="525" t="s">
        <v>696</v>
      </c>
      <c r="B79" s="100" t="s">
        <v>353</v>
      </c>
      <c r="C79" s="305"/>
      <c r="D79" s="306" t="s">
        <v>710</v>
      </c>
      <c r="E79" s="308" t="s">
        <v>708</v>
      </c>
      <c r="F79" s="230" t="s">
        <v>475</v>
      </c>
      <c r="G79" s="309">
        <v>26.84</v>
      </c>
      <c r="H79" s="100" t="str">
        <f>VLOOKUP($F79,'Leistungswerte UHR Kigas'!$C$6:$F$23,3,FALSE)</f>
        <v>W5</v>
      </c>
      <c r="I79" s="101">
        <f>VLOOKUP(H79,Turnus!$H$9:$I$26,2,FALSE)</f>
        <v>230</v>
      </c>
      <c r="J79" s="130">
        <f t="shared" si="54"/>
        <v>6173.2</v>
      </c>
      <c r="K79" s="131">
        <f>VLOOKUP($F79,'Leistungswerte UHR Kigas'!$C$6:$F$23,4,FALSE)</f>
        <v>0</v>
      </c>
      <c r="L79" s="492" t="str">
        <f t="shared" si="58"/>
        <v/>
      </c>
      <c r="M79" s="132">
        <f t="shared" si="55"/>
        <v>0</v>
      </c>
      <c r="N79" s="544">
        <f t="shared" si="9"/>
        <v>0</v>
      </c>
      <c r="O79" s="133">
        <f t="shared" si="56"/>
        <v>0</v>
      </c>
      <c r="P79" s="134">
        <f t="shared" ref="P79:P87" si="66">+M79*N79</f>
        <v>0</v>
      </c>
      <c r="R79" s="479"/>
      <c r="S79" s="480"/>
      <c r="T79" s="480"/>
      <c r="U79" s="480"/>
      <c r="V79" s="480"/>
      <c r="W79" s="480"/>
      <c r="X79" s="480"/>
      <c r="Y79" s="480"/>
      <c r="Z79" s="480"/>
      <c r="AA79" s="480"/>
      <c r="AB79" s="480"/>
      <c r="AC79" s="480"/>
      <c r="AD79" s="480"/>
      <c r="AE79" s="480"/>
      <c r="AF79" s="480"/>
      <c r="AG79" s="480"/>
      <c r="AH79" s="480"/>
      <c r="AI79" s="480"/>
      <c r="AJ79" s="480"/>
      <c r="AK79" s="480"/>
      <c r="AL79" s="480"/>
      <c r="AM79" s="480"/>
      <c r="AN79" s="480"/>
      <c r="AO79" s="480"/>
      <c r="AP79" s="480"/>
      <c r="AQ79" s="480"/>
      <c r="AR79" s="480"/>
      <c r="AS79" s="480"/>
      <c r="AT79" s="480"/>
      <c r="AU79" s="480"/>
      <c r="AV79" s="480"/>
      <c r="AW79" s="481"/>
      <c r="AX79" s="482">
        <f t="shared" si="61"/>
        <v>0</v>
      </c>
      <c r="AY79" s="494" t="str">
        <f t="shared" si="52"/>
        <v/>
      </c>
      <c r="AZ79" s="484">
        <f t="shared" si="53"/>
        <v>0</v>
      </c>
    </row>
    <row r="80" spans="1:52" s="58" customFormat="1" ht="24.9" customHeight="1" x14ac:dyDescent="0.25">
      <c r="A80" s="525" t="s">
        <v>696</v>
      </c>
      <c r="B80" s="100" t="s">
        <v>353</v>
      </c>
      <c r="C80" s="305"/>
      <c r="D80" s="306" t="s">
        <v>711</v>
      </c>
      <c r="E80" s="308" t="s">
        <v>708</v>
      </c>
      <c r="F80" s="230" t="s">
        <v>475</v>
      </c>
      <c r="G80" s="309">
        <v>26.84</v>
      </c>
      <c r="H80" s="100" t="str">
        <f>VLOOKUP($F80,'Leistungswerte UHR Kigas'!$C$6:$F$23,3,FALSE)</f>
        <v>W5</v>
      </c>
      <c r="I80" s="101">
        <f>VLOOKUP(H80,Turnus!$H$9:$I$26,2,FALSE)</f>
        <v>230</v>
      </c>
      <c r="J80" s="130">
        <f t="shared" si="54"/>
        <v>6173.2</v>
      </c>
      <c r="K80" s="131">
        <f>VLOOKUP($F80,'Leistungswerte UHR Kigas'!$C$6:$F$23,4,FALSE)</f>
        <v>0</v>
      </c>
      <c r="L80" s="492" t="str">
        <f t="shared" si="58"/>
        <v/>
      </c>
      <c r="M80" s="132">
        <f t="shared" si="55"/>
        <v>0</v>
      </c>
      <c r="N80" s="544">
        <f t="shared" si="9"/>
        <v>0</v>
      </c>
      <c r="O80" s="133">
        <f t="shared" si="56"/>
        <v>0</v>
      </c>
      <c r="P80" s="134">
        <f t="shared" si="66"/>
        <v>0</v>
      </c>
      <c r="R80" s="479"/>
      <c r="S80" s="480"/>
      <c r="T80" s="480"/>
      <c r="U80" s="480"/>
      <c r="V80" s="480"/>
      <c r="W80" s="480"/>
      <c r="X80" s="480"/>
      <c r="Y80" s="480"/>
      <c r="Z80" s="480"/>
      <c r="AA80" s="480"/>
      <c r="AB80" s="480"/>
      <c r="AC80" s="480"/>
      <c r="AD80" s="480"/>
      <c r="AE80" s="480"/>
      <c r="AF80" s="480"/>
      <c r="AG80" s="480"/>
      <c r="AH80" s="480"/>
      <c r="AI80" s="480"/>
      <c r="AJ80" s="480"/>
      <c r="AK80" s="480"/>
      <c r="AL80" s="480"/>
      <c r="AM80" s="480"/>
      <c r="AN80" s="480"/>
      <c r="AO80" s="480"/>
      <c r="AP80" s="480"/>
      <c r="AQ80" s="480"/>
      <c r="AR80" s="480"/>
      <c r="AS80" s="480"/>
      <c r="AT80" s="480"/>
      <c r="AU80" s="480"/>
      <c r="AV80" s="480"/>
      <c r="AW80" s="481"/>
      <c r="AX80" s="482">
        <f t="shared" si="61"/>
        <v>0</v>
      </c>
      <c r="AY80" s="494" t="str">
        <f t="shared" si="52"/>
        <v/>
      </c>
      <c r="AZ80" s="484">
        <f t="shared" si="53"/>
        <v>0</v>
      </c>
    </row>
    <row r="81" spans="1:52" s="58" customFormat="1" ht="24.9" customHeight="1" x14ac:dyDescent="0.25">
      <c r="A81" s="525" t="s">
        <v>696</v>
      </c>
      <c r="B81" s="100" t="s">
        <v>353</v>
      </c>
      <c r="C81" s="305"/>
      <c r="D81" s="306" t="s">
        <v>712</v>
      </c>
      <c r="E81" s="308" t="s">
        <v>708</v>
      </c>
      <c r="F81" s="230" t="s">
        <v>475</v>
      </c>
      <c r="G81" s="309">
        <v>26.84</v>
      </c>
      <c r="H81" s="100" t="str">
        <f>VLOOKUP($F81,'Leistungswerte UHR Kigas'!$C$6:$F$23,3,FALSE)</f>
        <v>W5</v>
      </c>
      <c r="I81" s="101">
        <f>VLOOKUP(H81,Turnus!$H$9:$I$26,2,FALSE)</f>
        <v>230</v>
      </c>
      <c r="J81" s="130">
        <f t="shared" si="54"/>
        <v>6173.2</v>
      </c>
      <c r="K81" s="131">
        <f>VLOOKUP($F81,'Leistungswerte UHR Kigas'!$C$6:$F$23,4,FALSE)</f>
        <v>0</v>
      </c>
      <c r="L81" s="492" t="str">
        <f t="shared" si="58"/>
        <v/>
      </c>
      <c r="M81" s="132">
        <f t="shared" si="55"/>
        <v>0</v>
      </c>
      <c r="N81" s="544">
        <f t="shared" si="9"/>
        <v>0</v>
      </c>
      <c r="O81" s="133">
        <f t="shared" si="56"/>
        <v>0</v>
      </c>
      <c r="P81" s="134">
        <f t="shared" si="66"/>
        <v>0</v>
      </c>
      <c r="R81" s="479"/>
      <c r="S81" s="480"/>
      <c r="T81" s="480"/>
      <c r="U81" s="480"/>
      <c r="V81" s="480"/>
      <c r="W81" s="480"/>
      <c r="X81" s="480"/>
      <c r="Y81" s="480"/>
      <c r="Z81" s="480"/>
      <c r="AA81" s="480"/>
      <c r="AB81" s="480"/>
      <c r="AC81" s="480"/>
      <c r="AD81" s="480"/>
      <c r="AE81" s="480"/>
      <c r="AF81" s="480"/>
      <c r="AG81" s="480"/>
      <c r="AH81" s="480"/>
      <c r="AI81" s="480"/>
      <c r="AJ81" s="480"/>
      <c r="AK81" s="480"/>
      <c r="AL81" s="480"/>
      <c r="AM81" s="480"/>
      <c r="AN81" s="480"/>
      <c r="AO81" s="480"/>
      <c r="AP81" s="480"/>
      <c r="AQ81" s="480"/>
      <c r="AR81" s="480"/>
      <c r="AS81" s="480"/>
      <c r="AT81" s="480"/>
      <c r="AU81" s="480"/>
      <c r="AV81" s="480"/>
      <c r="AW81" s="481"/>
      <c r="AX81" s="482">
        <f t="shared" si="61"/>
        <v>0</v>
      </c>
      <c r="AY81" s="494" t="str">
        <f t="shared" si="52"/>
        <v/>
      </c>
      <c r="AZ81" s="484">
        <f t="shared" si="53"/>
        <v>0</v>
      </c>
    </row>
    <row r="82" spans="1:52" s="58" customFormat="1" ht="24.9" customHeight="1" x14ac:dyDescent="0.25">
      <c r="A82" s="525" t="s">
        <v>696</v>
      </c>
      <c r="B82" s="100" t="s">
        <v>353</v>
      </c>
      <c r="C82" s="305"/>
      <c r="D82" s="230" t="s">
        <v>391</v>
      </c>
      <c r="E82" s="307" t="s">
        <v>703</v>
      </c>
      <c r="F82" s="230" t="s">
        <v>475</v>
      </c>
      <c r="G82" s="309">
        <v>40.47</v>
      </c>
      <c r="H82" s="100" t="str">
        <f>VLOOKUP($F82,'Leistungswerte UHR Kigas'!$C$6:$F$23,3,FALSE)</f>
        <v>W5</v>
      </c>
      <c r="I82" s="101">
        <f>VLOOKUP(H82,Turnus!$H$9:$I$26,2,FALSE)</f>
        <v>230</v>
      </c>
      <c r="J82" s="130">
        <f t="shared" si="54"/>
        <v>9308.1</v>
      </c>
      <c r="K82" s="131">
        <f>VLOOKUP($F82,'Leistungswerte UHR Kigas'!$C$6:$F$23,4,FALSE)</f>
        <v>0</v>
      </c>
      <c r="L82" s="492" t="str">
        <f t="shared" si="58"/>
        <v/>
      </c>
      <c r="M82" s="132">
        <f t="shared" si="55"/>
        <v>0</v>
      </c>
      <c r="N82" s="544">
        <f t="shared" si="9"/>
        <v>0</v>
      </c>
      <c r="O82" s="133">
        <f t="shared" si="56"/>
        <v>0</v>
      </c>
      <c r="P82" s="134">
        <f t="shared" si="66"/>
        <v>0</v>
      </c>
      <c r="R82" s="479"/>
      <c r="S82" s="480"/>
      <c r="T82" s="480"/>
      <c r="U82" s="480"/>
      <c r="V82" s="480"/>
      <c r="W82" s="480"/>
      <c r="X82" s="480"/>
      <c r="Y82" s="480"/>
      <c r="Z82" s="480"/>
      <c r="AA82" s="480"/>
      <c r="AB82" s="480"/>
      <c r="AC82" s="480"/>
      <c r="AD82" s="480"/>
      <c r="AE82" s="480"/>
      <c r="AF82" s="480"/>
      <c r="AG82" s="480"/>
      <c r="AH82" s="480"/>
      <c r="AI82" s="480"/>
      <c r="AJ82" s="480"/>
      <c r="AK82" s="480"/>
      <c r="AL82" s="480"/>
      <c r="AM82" s="480"/>
      <c r="AN82" s="480"/>
      <c r="AO82" s="480"/>
      <c r="AP82" s="480"/>
      <c r="AQ82" s="480"/>
      <c r="AR82" s="480"/>
      <c r="AS82" s="480"/>
      <c r="AT82" s="480"/>
      <c r="AU82" s="480"/>
      <c r="AV82" s="480"/>
      <c r="AW82" s="481"/>
      <c r="AX82" s="482">
        <f t="shared" si="61"/>
        <v>0</v>
      </c>
      <c r="AY82" s="494" t="str">
        <f t="shared" si="52"/>
        <v/>
      </c>
      <c r="AZ82" s="484">
        <f t="shared" si="53"/>
        <v>0</v>
      </c>
    </row>
    <row r="83" spans="1:52" s="58" customFormat="1" ht="24.9" customHeight="1" x14ac:dyDescent="0.25">
      <c r="A83" s="525" t="s">
        <v>696</v>
      </c>
      <c r="B83" s="100" t="s">
        <v>353</v>
      </c>
      <c r="C83" s="305"/>
      <c r="D83" s="314" t="s">
        <v>671</v>
      </c>
      <c r="E83" s="307" t="s">
        <v>703</v>
      </c>
      <c r="F83" s="230" t="s">
        <v>473</v>
      </c>
      <c r="G83" s="309">
        <v>13.98</v>
      </c>
      <c r="H83" s="100" t="str">
        <f>VLOOKUP($F83,'Leistungswerte UHR Kigas'!$C$6:$F$23,3,FALSE)</f>
        <v>W3</v>
      </c>
      <c r="I83" s="101">
        <f>VLOOKUP(H83,Turnus!$H$9:$I$26,2,FALSE)</f>
        <v>144</v>
      </c>
      <c r="J83" s="130">
        <f t="shared" si="54"/>
        <v>2013.1200000000001</v>
      </c>
      <c r="K83" s="131">
        <f>VLOOKUP($F83,'Leistungswerte UHR Kigas'!$C$6:$F$23,4,FALSE)</f>
        <v>0</v>
      </c>
      <c r="L83" s="492" t="str">
        <f t="shared" si="58"/>
        <v/>
      </c>
      <c r="M83" s="132">
        <f t="shared" si="55"/>
        <v>0</v>
      </c>
      <c r="N83" s="544">
        <f t="shared" si="9"/>
        <v>0</v>
      </c>
      <c r="O83" s="133">
        <f t="shared" si="56"/>
        <v>0</v>
      </c>
      <c r="P83" s="134">
        <f t="shared" si="66"/>
        <v>0</v>
      </c>
      <c r="Q83" s="311"/>
      <c r="R83" s="479"/>
      <c r="S83" s="480"/>
      <c r="T83" s="480"/>
      <c r="U83" s="480"/>
      <c r="V83" s="480"/>
      <c r="W83" s="480"/>
      <c r="X83" s="480"/>
      <c r="Y83" s="480"/>
      <c r="Z83" s="480"/>
      <c r="AA83" s="480"/>
      <c r="AB83" s="480"/>
      <c r="AC83" s="480"/>
      <c r="AD83" s="480"/>
      <c r="AE83" s="480"/>
      <c r="AF83" s="480"/>
      <c r="AG83" s="480"/>
      <c r="AH83" s="480"/>
      <c r="AI83" s="480"/>
      <c r="AJ83" s="480"/>
      <c r="AK83" s="480"/>
      <c r="AL83" s="480"/>
      <c r="AM83" s="480"/>
      <c r="AN83" s="480"/>
      <c r="AO83" s="480"/>
      <c r="AP83" s="480"/>
      <c r="AQ83" s="480"/>
      <c r="AR83" s="480"/>
      <c r="AS83" s="480"/>
      <c r="AT83" s="480"/>
      <c r="AU83" s="480"/>
      <c r="AV83" s="480"/>
      <c r="AW83" s="481"/>
      <c r="AX83" s="482">
        <f t="shared" si="61"/>
        <v>0</v>
      </c>
      <c r="AY83" s="494" t="str">
        <f t="shared" si="52"/>
        <v/>
      </c>
      <c r="AZ83" s="484">
        <f t="shared" si="53"/>
        <v>0</v>
      </c>
    </row>
    <row r="84" spans="1:52" s="58" customFormat="1" ht="24.9" customHeight="1" x14ac:dyDescent="0.25">
      <c r="A84" s="525" t="s">
        <v>696</v>
      </c>
      <c r="B84" s="100" t="s">
        <v>353</v>
      </c>
      <c r="C84" s="305"/>
      <c r="D84" s="314" t="s">
        <v>482</v>
      </c>
      <c r="E84" s="307" t="s">
        <v>703</v>
      </c>
      <c r="F84" s="230" t="s">
        <v>475</v>
      </c>
      <c r="G84" s="309">
        <v>20.18</v>
      </c>
      <c r="H84" s="100" t="str">
        <f>VLOOKUP($F84,'Leistungswerte UHR Kigas'!$C$6:$F$23,3,FALSE)</f>
        <v>W5</v>
      </c>
      <c r="I84" s="101">
        <f>VLOOKUP(H84,Turnus!$H$9:$I$26,2,FALSE)</f>
        <v>230</v>
      </c>
      <c r="J84" s="130">
        <f>+G84*I84</f>
        <v>4641.3999999999996</v>
      </c>
      <c r="K84" s="131">
        <f>VLOOKUP($F84,'Leistungswerte UHR Kigas'!$C$6:$F$23,4,FALSE)</f>
        <v>0</v>
      </c>
      <c r="L84" s="492" t="str">
        <f t="shared" si="58"/>
        <v/>
      </c>
      <c r="M84" s="132">
        <f>IF(ISERROR(J84/K84),0,J84/K84)</f>
        <v>0</v>
      </c>
      <c r="N84" s="544">
        <f t="shared" si="9"/>
        <v>0</v>
      </c>
      <c r="O84" s="133">
        <f>IF(ISERROR(G84/K84*N84),0,G84/K84*N84)</f>
        <v>0</v>
      </c>
      <c r="P84" s="134">
        <f t="shared" si="66"/>
        <v>0</v>
      </c>
      <c r="Q84" s="311"/>
      <c r="R84" s="479"/>
      <c r="S84" s="480"/>
      <c r="T84" s="480"/>
      <c r="U84" s="480"/>
      <c r="V84" s="480"/>
      <c r="W84" s="480"/>
      <c r="X84" s="480"/>
      <c r="Y84" s="480"/>
      <c r="Z84" s="480"/>
      <c r="AA84" s="480"/>
      <c r="AB84" s="480"/>
      <c r="AC84" s="480"/>
      <c r="AD84" s="480"/>
      <c r="AE84" s="480"/>
      <c r="AF84" s="480"/>
      <c r="AG84" s="480"/>
      <c r="AH84" s="480"/>
      <c r="AI84" s="480"/>
      <c r="AJ84" s="480"/>
      <c r="AK84" s="480"/>
      <c r="AL84" s="480"/>
      <c r="AM84" s="480"/>
      <c r="AN84" s="480"/>
      <c r="AO84" s="480"/>
      <c r="AP84" s="480"/>
      <c r="AQ84" s="480"/>
      <c r="AR84" s="480"/>
      <c r="AS84" s="480"/>
      <c r="AT84" s="480"/>
      <c r="AU84" s="480"/>
      <c r="AV84" s="480"/>
      <c r="AW84" s="481"/>
      <c r="AX84" s="482">
        <f t="shared" si="61"/>
        <v>0</v>
      </c>
      <c r="AY84" s="494" t="str">
        <f t="shared" si="52"/>
        <v/>
      </c>
      <c r="AZ84" s="484">
        <f t="shared" si="53"/>
        <v>0</v>
      </c>
    </row>
    <row r="85" spans="1:52" s="58" customFormat="1" ht="24.9" customHeight="1" x14ac:dyDescent="0.25">
      <c r="A85" s="525" t="s">
        <v>696</v>
      </c>
      <c r="B85" s="100" t="s">
        <v>353</v>
      </c>
      <c r="C85" s="305"/>
      <c r="D85" s="306" t="s">
        <v>697</v>
      </c>
      <c r="E85" s="307" t="s">
        <v>703</v>
      </c>
      <c r="F85" s="230" t="s">
        <v>475</v>
      </c>
      <c r="G85" s="309">
        <v>15.29</v>
      </c>
      <c r="H85" s="100" t="str">
        <f>VLOOKUP($F85,'Leistungswerte UHR Kigas'!$C$6:$F$23,3,FALSE)</f>
        <v>W5</v>
      </c>
      <c r="I85" s="101">
        <f>VLOOKUP(H85,Turnus!$H$9:$I$26,2,FALSE)</f>
        <v>230</v>
      </c>
      <c r="J85" s="130">
        <f>+G85*I85</f>
        <v>3516.7</v>
      </c>
      <c r="K85" s="131">
        <f>VLOOKUP($F85,'Leistungswerte UHR Kigas'!$C$6:$F$23,4,FALSE)</f>
        <v>0</v>
      </c>
      <c r="L85" s="492" t="str">
        <f t="shared" si="58"/>
        <v/>
      </c>
      <c r="M85" s="132">
        <f>IF(ISERROR(J85/K85),0,J85/K85)</f>
        <v>0</v>
      </c>
      <c r="N85" s="544">
        <f t="shared" si="9"/>
        <v>0</v>
      </c>
      <c r="O85" s="133">
        <f>IF(ISERROR(G85/K85*N85),0,G85/K85*N85)</f>
        <v>0</v>
      </c>
      <c r="P85" s="134">
        <f t="shared" si="66"/>
        <v>0</v>
      </c>
      <c r="R85" s="479"/>
      <c r="S85" s="480"/>
      <c r="T85" s="480"/>
      <c r="U85" s="480"/>
      <c r="V85" s="480"/>
      <c r="W85" s="480"/>
      <c r="X85" s="480"/>
      <c r="Y85" s="480"/>
      <c r="Z85" s="480"/>
      <c r="AA85" s="480"/>
      <c r="AB85" s="480"/>
      <c r="AC85" s="480"/>
      <c r="AD85" s="480"/>
      <c r="AE85" s="480"/>
      <c r="AF85" s="480"/>
      <c r="AG85" s="480"/>
      <c r="AH85" s="480"/>
      <c r="AI85" s="480"/>
      <c r="AJ85" s="480"/>
      <c r="AK85" s="480"/>
      <c r="AL85" s="480"/>
      <c r="AM85" s="480"/>
      <c r="AN85" s="480"/>
      <c r="AO85" s="480"/>
      <c r="AP85" s="480"/>
      <c r="AQ85" s="480"/>
      <c r="AR85" s="480"/>
      <c r="AS85" s="480"/>
      <c r="AT85" s="480"/>
      <c r="AU85" s="480"/>
      <c r="AV85" s="480"/>
      <c r="AW85" s="481"/>
      <c r="AX85" s="482">
        <f t="shared" si="61"/>
        <v>0</v>
      </c>
      <c r="AY85" s="494" t="str">
        <f t="shared" si="52"/>
        <v/>
      </c>
      <c r="AZ85" s="484">
        <f t="shared" si="53"/>
        <v>0</v>
      </c>
    </row>
    <row r="86" spans="1:52" s="58" customFormat="1" ht="24.9" customHeight="1" x14ac:dyDescent="0.25">
      <c r="A86" s="525" t="s">
        <v>696</v>
      </c>
      <c r="B86" s="100" t="s">
        <v>353</v>
      </c>
      <c r="C86" s="305"/>
      <c r="D86" s="306" t="s">
        <v>506</v>
      </c>
      <c r="E86" s="307" t="s">
        <v>703</v>
      </c>
      <c r="F86" s="230" t="s">
        <v>475</v>
      </c>
      <c r="G86" s="309">
        <v>74.680000000000007</v>
      </c>
      <c r="H86" s="100" t="str">
        <f>VLOOKUP($F86,'Leistungswerte UHR Kigas'!$C$6:$F$23,3,FALSE)</f>
        <v>W5</v>
      </c>
      <c r="I86" s="101">
        <f>VLOOKUP(H86,Turnus!$H$9:$I$26,2,FALSE)</f>
        <v>230</v>
      </c>
      <c r="J86" s="130">
        <f t="shared" si="17"/>
        <v>17176.400000000001</v>
      </c>
      <c r="K86" s="131">
        <f>VLOOKUP($F86,'Leistungswerte UHR Kigas'!$C$6:$F$23,4,FALSE)</f>
        <v>0</v>
      </c>
      <c r="L86" s="492" t="str">
        <f t="shared" si="58"/>
        <v/>
      </c>
      <c r="M86" s="132">
        <f t="shared" si="18"/>
        <v>0</v>
      </c>
      <c r="N86" s="544">
        <f t="shared" si="9"/>
        <v>0</v>
      </c>
      <c r="O86" s="133">
        <f t="shared" si="19"/>
        <v>0</v>
      </c>
      <c r="P86" s="134">
        <f t="shared" si="66"/>
        <v>0</v>
      </c>
      <c r="R86" s="479"/>
      <c r="S86" s="480"/>
      <c r="T86" s="480"/>
      <c r="U86" s="480"/>
      <c r="V86" s="480"/>
      <c r="W86" s="480"/>
      <c r="X86" s="480"/>
      <c r="Y86" s="480"/>
      <c r="Z86" s="480"/>
      <c r="AA86" s="480"/>
      <c r="AB86" s="480"/>
      <c r="AC86" s="480"/>
      <c r="AD86" s="480"/>
      <c r="AE86" s="480"/>
      <c r="AF86" s="480"/>
      <c r="AG86" s="480"/>
      <c r="AH86" s="480"/>
      <c r="AI86" s="480"/>
      <c r="AJ86" s="480"/>
      <c r="AK86" s="480"/>
      <c r="AL86" s="480"/>
      <c r="AM86" s="480"/>
      <c r="AN86" s="480"/>
      <c r="AO86" s="480"/>
      <c r="AP86" s="480"/>
      <c r="AQ86" s="480"/>
      <c r="AR86" s="480"/>
      <c r="AS86" s="480"/>
      <c r="AT86" s="480"/>
      <c r="AU86" s="480"/>
      <c r="AV86" s="480"/>
      <c r="AW86" s="481"/>
      <c r="AX86" s="482">
        <f t="shared" si="61"/>
        <v>0</v>
      </c>
      <c r="AY86" s="494" t="str">
        <f t="shared" si="52"/>
        <v/>
      </c>
      <c r="AZ86" s="484">
        <f t="shared" si="53"/>
        <v>0</v>
      </c>
    </row>
    <row r="87" spans="1:52" s="58" customFormat="1" ht="24.9" customHeight="1" x14ac:dyDescent="0.25">
      <c r="A87" s="525" t="s">
        <v>696</v>
      </c>
      <c r="B87" s="100" t="s">
        <v>353</v>
      </c>
      <c r="C87" s="305"/>
      <c r="D87" s="306" t="s">
        <v>698</v>
      </c>
      <c r="E87" s="307" t="s">
        <v>703</v>
      </c>
      <c r="F87" s="230" t="s">
        <v>475</v>
      </c>
      <c r="G87" s="309">
        <v>30</v>
      </c>
      <c r="H87" s="100" t="str">
        <f>VLOOKUP($F87,'Leistungswerte UHR Kigas'!$C$6:$F$23,3,FALSE)</f>
        <v>W5</v>
      </c>
      <c r="I87" s="101">
        <f>VLOOKUP(H87,Turnus!$H$9:$I$26,2,FALSE)</f>
        <v>230</v>
      </c>
      <c r="J87" s="130">
        <f t="shared" si="17"/>
        <v>6900</v>
      </c>
      <c r="K87" s="131">
        <f>VLOOKUP($F87,'Leistungswerte UHR Kigas'!$C$6:$F$23,4,FALSE)</f>
        <v>0</v>
      </c>
      <c r="L87" s="492" t="str">
        <f t="shared" si="58"/>
        <v/>
      </c>
      <c r="M87" s="132">
        <f t="shared" si="18"/>
        <v>0</v>
      </c>
      <c r="N87" s="544">
        <f t="shared" si="9"/>
        <v>0</v>
      </c>
      <c r="O87" s="133">
        <f t="shared" si="19"/>
        <v>0</v>
      </c>
      <c r="P87" s="134">
        <f t="shared" si="66"/>
        <v>0</v>
      </c>
      <c r="R87" s="479"/>
      <c r="S87" s="480"/>
      <c r="T87" s="480"/>
      <c r="U87" s="480"/>
      <c r="V87" s="480"/>
      <c r="W87" s="480"/>
      <c r="X87" s="480"/>
      <c r="Y87" s="480"/>
      <c r="Z87" s="480"/>
      <c r="AA87" s="480"/>
      <c r="AB87" s="480"/>
      <c r="AC87" s="480"/>
      <c r="AD87" s="480"/>
      <c r="AE87" s="480"/>
      <c r="AF87" s="480"/>
      <c r="AG87" s="480"/>
      <c r="AH87" s="480"/>
      <c r="AI87" s="480"/>
      <c r="AJ87" s="480"/>
      <c r="AK87" s="480"/>
      <c r="AL87" s="480"/>
      <c r="AM87" s="480"/>
      <c r="AN87" s="480"/>
      <c r="AO87" s="480"/>
      <c r="AP87" s="480"/>
      <c r="AQ87" s="480"/>
      <c r="AR87" s="480"/>
      <c r="AS87" s="480"/>
      <c r="AT87" s="480"/>
      <c r="AU87" s="480"/>
      <c r="AV87" s="480"/>
      <c r="AW87" s="481"/>
      <c r="AX87" s="482">
        <f t="shared" si="61"/>
        <v>0</v>
      </c>
      <c r="AY87" s="494" t="str">
        <f t="shared" si="52"/>
        <v/>
      </c>
      <c r="AZ87" s="484">
        <f t="shared" si="53"/>
        <v>0</v>
      </c>
    </row>
    <row r="88" spans="1:52" s="58" customFormat="1" ht="26.25" customHeight="1" x14ac:dyDescent="0.3">
      <c r="A88" s="55"/>
      <c r="B88" s="55"/>
      <c r="C88" s="55"/>
      <c r="D88" s="55"/>
      <c r="E88" s="55"/>
      <c r="F88" s="55"/>
      <c r="G88" s="55"/>
      <c r="H88" s="56"/>
      <c r="I88" s="56"/>
      <c r="J88" s="56"/>
      <c r="K88" s="56"/>
      <c r="L88" s="469"/>
      <c r="M88" s="97"/>
      <c r="N88" s="102"/>
      <c r="O88" s="103"/>
      <c r="P88" s="416"/>
      <c r="R88" s="479"/>
      <c r="S88" s="483"/>
      <c r="T88" s="483"/>
      <c r="U88" s="483"/>
      <c r="V88" s="483"/>
      <c r="W88" s="483"/>
      <c r="X88" s="483"/>
      <c r="Y88" s="483"/>
      <c r="Z88" s="483"/>
      <c r="AA88" s="483"/>
      <c r="AB88" s="483"/>
      <c r="AC88" s="483"/>
      <c r="AD88" s="483"/>
      <c r="AE88" s="483"/>
      <c r="AF88" s="483"/>
      <c r="AG88" s="483"/>
      <c r="AH88" s="483"/>
      <c r="AI88" s="483"/>
      <c r="AJ88" s="483"/>
      <c r="AK88" s="483"/>
      <c r="AL88" s="483"/>
      <c r="AM88" s="483"/>
      <c r="AN88" s="483"/>
      <c r="AO88" s="483"/>
      <c r="AP88" s="483"/>
      <c r="AQ88" s="483"/>
      <c r="AR88" s="483"/>
      <c r="AS88" s="483"/>
      <c r="AT88" s="483"/>
      <c r="AU88" s="483"/>
      <c r="AV88" s="483"/>
      <c r="AW88" s="483"/>
      <c r="AX88" s="483"/>
      <c r="AY88" s="493">
        <f>SUM(AY8:AY87)</f>
        <v>0</v>
      </c>
      <c r="AZ88" s="485">
        <f>SUM(AZ8:AZ87)</f>
        <v>0</v>
      </c>
    </row>
    <row r="89" spans="1:52" ht="20.25" customHeight="1" x14ac:dyDescent="0.2">
      <c r="M89" s="105"/>
      <c r="N89" s="106"/>
      <c r="O89" s="468"/>
      <c r="P89" s="107"/>
      <c r="R89" s="479"/>
      <c r="S89" s="108"/>
      <c r="T89" s="108"/>
      <c r="U89" s="108"/>
      <c r="V89" s="108"/>
      <c r="W89" s="108"/>
      <c r="X89" s="108"/>
      <c r="Y89" s="108"/>
      <c r="Z89" s="108"/>
      <c r="AA89" s="108"/>
      <c r="AB89" s="108"/>
      <c r="AC89" s="108"/>
      <c r="AD89" s="108"/>
      <c r="AE89" s="108"/>
      <c r="AF89" s="108"/>
      <c r="AG89" s="108"/>
      <c r="AH89" s="108"/>
      <c r="AI89" s="108"/>
      <c r="AJ89" s="108"/>
      <c r="AK89" s="108"/>
      <c r="AL89" s="108"/>
      <c r="AM89" s="108"/>
      <c r="AN89" s="108"/>
      <c r="AO89" s="108"/>
      <c r="AP89" s="108"/>
      <c r="AQ89" s="108"/>
      <c r="AR89" s="108"/>
      <c r="AS89" s="108"/>
      <c r="AT89" s="108"/>
      <c r="AU89" s="108"/>
      <c r="AV89" s="108"/>
      <c r="AW89" s="108"/>
      <c r="AX89" s="108"/>
      <c r="AY89" s="108"/>
      <c r="AZ89" s="108"/>
    </row>
    <row r="90" spans="1:52" ht="13.2" x14ac:dyDescent="0.2">
      <c r="B90" s="53"/>
      <c r="C90" s="53"/>
      <c r="D90" s="53"/>
      <c r="E90" s="60"/>
      <c r="F90" s="60"/>
      <c r="I90" s="53"/>
      <c r="J90" s="53"/>
      <c r="K90" s="53"/>
      <c r="R90" s="479"/>
      <c r="S90" s="108"/>
      <c r="T90" s="108"/>
      <c r="U90" s="108"/>
      <c r="V90" s="108"/>
      <c r="W90" s="108"/>
      <c r="X90" s="108"/>
      <c r="Y90" s="108"/>
      <c r="Z90" s="108"/>
      <c r="AA90" s="108"/>
      <c r="AB90" s="108"/>
      <c r="AC90" s="108"/>
      <c r="AD90" s="108"/>
      <c r="AE90" s="108"/>
      <c r="AF90" s="108"/>
      <c r="AG90" s="108"/>
      <c r="AH90" s="108"/>
      <c r="AI90" s="108"/>
      <c r="AJ90" s="108"/>
      <c r="AK90" s="108"/>
      <c r="AL90" s="108"/>
      <c r="AM90" s="108"/>
      <c r="AN90" s="108"/>
      <c r="AO90" s="108"/>
      <c r="AP90" s="108"/>
      <c r="AQ90" s="108"/>
      <c r="AR90" s="108"/>
      <c r="AS90" s="108"/>
      <c r="AT90" s="108"/>
      <c r="AU90" s="108"/>
      <c r="AV90" s="108"/>
      <c r="AW90" s="108"/>
      <c r="AX90" s="108"/>
      <c r="AY90" s="108"/>
      <c r="AZ90" s="108"/>
    </row>
    <row r="91" spans="1:52" ht="12.75" customHeight="1" x14ac:dyDescent="0.2">
      <c r="B91" s="53"/>
      <c r="C91" s="53"/>
      <c r="D91" s="53"/>
      <c r="E91" s="60"/>
      <c r="F91" s="60"/>
      <c r="I91" s="53"/>
      <c r="J91" s="53"/>
      <c r="K91" s="53"/>
      <c r="R91" s="479"/>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08"/>
      <c r="AT91" s="108"/>
      <c r="AU91" s="108"/>
      <c r="AV91" s="108"/>
      <c r="AW91" s="108"/>
      <c r="AX91" s="108"/>
      <c r="AY91" s="108"/>
      <c r="AZ91" s="108"/>
    </row>
    <row r="92" spans="1:52" s="108" customFormat="1" ht="12.75" customHeight="1" x14ac:dyDescent="0.2">
      <c r="B92" s="53"/>
      <c r="C92" s="53"/>
      <c r="D92" s="53"/>
      <c r="E92" s="60"/>
      <c r="F92" s="60"/>
      <c r="G92" s="60"/>
      <c r="H92" s="59"/>
      <c r="I92" s="53"/>
      <c r="J92" s="53"/>
      <c r="K92" s="53"/>
      <c r="L92" s="59"/>
      <c r="N92" s="109"/>
      <c r="O92" s="110"/>
      <c r="P92" s="110"/>
      <c r="Q92" s="53"/>
      <c r="R92" s="479"/>
    </row>
    <row r="93" spans="1:52" s="108" customFormat="1" ht="12.75" customHeight="1" x14ac:dyDescent="0.2">
      <c r="B93" s="53"/>
      <c r="C93" s="53"/>
      <c r="D93" s="53"/>
      <c r="E93" s="60"/>
      <c r="F93" s="60"/>
      <c r="G93" s="60"/>
      <c r="H93" s="59"/>
      <c r="I93" s="104"/>
      <c r="J93" s="104"/>
      <c r="K93" s="59"/>
      <c r="L93" s="59"/>
      <c r="N93" s="109"/>
      <c r="O93" s="110"/>
      <c r="P93" s="110"/>
      <c r="Q93" s="53"/>
    </row>
    <row r="94" spans="1:52" s="108" customFormat="1" ht="12.75" customHeight="1" x14ac:dyDescent="0.2">
      <c r="B94" s="53"/>
      <c r="C94" s="53"/>
      <c r="D94" s="53"/>
      <c r="E94" s="60"/>
      <c r="F94" s="60"/>
      <c r="G94" s="60"/>
      <c r="H94" s="59"/>
      <c r="I94" s="104"/>
      <c r="J94" s="104"/>
      <c r="K94" s="59"/>
      <c r="L94" s="59"/>
      <c r="N94" s="109"/>
      <c r="O94" s="110"/>
      <c r="P94" s="110"/>
      <c r="Q94" s="53"/>
    </row>
    <row r="95" spans="1:52" s="108" customFormat="1" ht="12.75" customHeight="1" x14ac:dyDescent="0.2">
      <c r="B95" s="53"/>
      <c r="C95" s="53"/>
      <c r="D95" s="53"/>
      <c r="E95" s="60"/>
      <c r="F95" s="60"/>
      <c r="G95" s="60"/>
      <c r="H95" s="59"/>
      <c r="I95" s="104"/>
      <c r="J95" s="104"/>
      <c r="K95" s="59"/>
      <c r="L95" s="59"/>
      <c r="N95" s="109"/>
      <c r="O95" s="110"/>
      <c r="P95" s="110"/>
      <c r="Q95" s="53"/>
    </row>
    <row r="96" spans="1:52" s="108" customFormat="1" x14ac:dyDescent="0.2">
      <c r="B96" s="53"/>
      <c r="C96" s="53"/>
      <c r="D96" s="53"/>
      <c r="E96" s="60"/>
      <c r="F96" s="60"/>
      <c r="G96" s="60"/>
      <c r="H96" s="59"/>
      <c r="I96" s="104"/>
      <c r="J96" s="104"/>
      <c r="K96" s="59"/>
      <c r="L96" s="59"/>
      <c r="N96" s="109"/>
      <c r="O96" s="110"/>
      <c r="P96" s="110"/>
      <c r="Q96" s="53"/>
    </row>
    <row r="97" spans="2:52" s="108" customFormat="1" x14ac:dyDescent="0.2">
      <c r="B97" s="53"/>
      <c r="C97" s="53"/>
      <c r="D97" s="53"/>
      <c r="E97" s="60"/>
      <c r="F97" s="60"/>
      <c r="G97" s="60"/>
      <c r="H97" s="59"/>
      <c r="I97" s="104"/>
      <c r="J97" s="104"/>
      <c r="K97" s="59"/>
      <c r="L97" s="59"/>
      <c r="N97" s="109"/>
      <c r="O97" s="110"/>
      <c r="P97" s="110"/>
      <c r="Q97" s="53"/>
    </row>
    <row r="98" spans="2:52" s="108" customFormat="1" x14ac:dyDescent="0.2">
      <c r="B98" s="60"/>
      <c r="C98" s="60"/>
      <c r="D98" s="60"/>
      <c r="E98" s="60"/>
      <c r="F98" s="60"/>
      <c r="G98" s="60"/>
      <c r="H98" s="59"/>
      <c r="I98" s="104"/>
      <c r="J98" s="104"/>
      <c r="K98" s="59"/>
      <c r="L98" s="59"/>
      <c r="N98" s="109"/>
      <c r="O98" s="110"/>
      <c r="P98" s="110"/>
      <c r="Q98" s="53"/>
    </row>
    <row r="99" spans="2:52" s="108" customFormat="1" x14ac:dyDescent="0.2">
      <c r="B99" s="60"/>
      <c r="C99" s="60"/>
      <c r="D99" s="60"/>
      <c r="E99" s="60"/>
      <c r="F99" s="60"/>
      <c r="G99" s="60"/>
      <c r="H99" s="59"/>
      <c r="I99" s="104"/>
      <c r="J99" s="104"/>
      <c r="K99" s="59"/>
      <c r="L99" s="59"/>
      <c r="N99" s="109"/>
      <c r="O99" s="110"/>
      <c r="P99" s="110"/>
      <c r="Q99" s="53"/>
    </row>
    <row r="100" spans="2:52" s="108" customFormat="1" x14ac:dyDescent="0.2">
      <c r="B100" s="60"/>
      <c r="C100" s="60"/>
      <c r="D100" s="60"/>
      <c r="E100" s="60"/>
      <c r="F100" s="60"/>
      <c r="G100" s="60"/>
      <c r="H100" s="59"/>
      <c r="I100" s="104"/>
      <c r="J100" s="104"/>
      <c r="K100" s="59"/>
      <c r="L100" s="59"/>
      <c r="N100" s="109"/>
      <c r="O100" s="110"/>
      <c r="P100" s="110"/>
      <c r="Q100" s="53"/>
    </row>
    <row r="101" spans="2:52" s="108" customFormat="1" x14ac:dyDescent="0.2">
      <c r="B101" s="60"/>
      <c r="C101" s="60"/>
      <c r="D101" s="60"/>
      <c r="E101" s="60"/>
      <c r="F101" s="60"/>
      <c r="G101" s="60"/>
      <c r="H101" s="59"/>
      <c r="I101" s="104"/>
      <c r="J101" s="104"/>
      <c r="K101" s="59"/>
      <c r="L101" s="59"/>
      <c r="N101" s="109"/>
      <c r="O101" s="110"/>
      <c r="P101" s="110"/>
      <c r="Q101" s="53"/>
    </row>
    <row r="102" spans="2:52" s="108" customFormat="1" x14ac:dyDescent="0.2">
      <c r="B102" s="60"/>
      <c r="C102" s="60"/>
      <c r="D102" s="60"/>
      <c r="E102" s="60"/>
      <c r="F102" s="60"/>
      <c r="G102" s="60"/>
      <c r="H102" s="59"/>
      <c r="I102" s="104"/>
      <c r="J102" s="104"/>
      <c r="K102" s="59"/>
      <c r="L102" s="59"/>
      <c r="N102" s="109"/>
      <c r="O102" s="110"/>
      <c r="P102" s="110"/>
      <c r="Q102" s="53"/>
    </row>
    <row r="103" spans="2:52" s="108" customFormat="1" x14ac:dyDescent="0.2">
      <c r="B103" s="60"/>
      <c r="C103" s="60"/>
      <c r="D103" s="60"/>
      <c r="E103" s="60"/>
      <c r="F103" s="60"/>
      <c r="G103" s="60"/>
      <c r="H103" s="59"/>
      <c r="I103" s="104"/>
      <c r="J103" s="104"/>
      <c r="K103" s="59"/>
      <c r="L103" s="59"/>
      <c r="N103" s="109"/>
      <c r="O103" s="110"/>
      <c r="P103" s="110"/>
      <c r="Q103" s="53"/>
    </row>
    <row r="104" spans="2:52" s="108" customFormat="1" x14ac:dyDescent="0.2">
      <c r="B104" s="60"/>
      <c r="C104" s="60"/>
      <c r="D104" s="60"/>
      <c r="E104" s="60"/>
      <c r="F104" s="60"/>
      <c r="G104" s="60"/>
      <c r="H104" s="59"/>
      <c r="I104" s="104"/>
      <c r="J104" s="104"/>
      <c r="K104" s="59"/>
      <c r="L104" s="59"/>
      <c r="N104" s="109"/>
      <c r="O104" s="110"/>
      <c r="P104" s="110"/>
      <c r="Q104" s="53"/>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row>
    <row r="105" spans="2:52" s="108" customFormat="1" x14ac:dyDescent="0.2">
      <c r="B105" s="60"/>
      <c r="C105" s="60"/>
      <c r="D105" s="60"/>
      <c r="E105" s="60"/>
      <c r="F105" s="60"/>
      <c r="G105" s="60"/>
      <c r="H105" s="59"/>
      <c r="I105" s="104"/>
      <c r="J105" s="104"/>
      <c r="K105" s="59"/>
      <c r="L105" s="59"/>
      <c r="N105" s="109"/>
      <c r="O105" s="110"/>
      <c r="P105" s="110"/>
      <c r="Q105" s="53"/>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row>
    <row r="106" spans="2:52" s="108" customFormat="1" x14ac:dyDescent="0.2">
      <c r="B106" s="60"/>
      <c r="C106" s="60"/>
      <c r="D106" s="60"/>
      <c r="E106" s="60"/>
      <c r="F106" s="60"/>
      <c r="G106" s="60"/>
      <c r="H106" s="59"/>
      <c r="I106" s="104"/>
      <c r="J106" s="104"/>
      <c r="K106" s="59"/>
      <c r="L106" s="59"/>
      <c r="N106" s="109"/>
      <c r="O106" s="110"/>
      <c r="P106" s="110"/>
      <c r="Q106" s="53"/>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row>
    <row r="107" spans="2:52" s="108" customFormat="1" x14ac:dyDescent="0.2">
      <c r="B107" s="60"/>
      <c r="C107" s="60"/>
      <c r="D107" s="60"/>
      <c r="E107" s="60"/>
      <c r="F107" s="60"/>
      <c r="G107" s="60"/>
      <c r="H107" s="59"/>
      <c r="I107" s="104"/>
      <c r="J107" s="104"/>
      <c r="K107" s="59"/>
      <c r="L107" s="59"/>
      <c r="N107" s="109"/>
      <c r="O107" s="110"/>
      <c r="P107" s="110"/>
      <c r="Q107" s="53"/>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row>
    <row r="108" spans="2:52" s="60" customFormat="1" x14ac:dyDescent="0.2">
      <c r="H108" s="59"/>
      <c r="I108" s="104"/>
      <c r="J108" s="104"/>
      <c r="K108" s="59"/>
      <c r="M108" s="108"/>
      <c r="N108" s="109"/>
      <c r="O108" s="110"/>
      <c r="P108" s="110"/>
      <c r="Q108" s="53"/>
    </row>
    <row r="109" spans="2:52" s="60" customFormat="1" x14ac:dyDescent="0.2">
      <c r="H109" s="59"/>
      <c r="I109" s="104"/>
      <c r="J109" s="104"/>
      <c r="K109" s="59"/>
      <c r="M109" s="108"/>
      <c r="N109" s="109"/>
      <c r="O109" s="110"/>
      <c r="P109" s="110"/>
      <c r="Q109" s="53"/>
    </row>
    <row r="110" spans="2:52" s="60" customFormat="1" x14ac:dyDescent="0.2">
      <c r="H110" s="59"/>
      <c r="I110" s="104"/>
      <c r="J110" s="104"/>
      <c r="K110" s="59"/>
      <c r="L110" s="59"/>
      <c r="M110" s="108"/>
      <c r="N110" s="109"/>
      <c r="O110" s="110"/>
      <c r="P110" s="110"/>
      <c r="Q110" s="53"/>
    </row>
    <row r="111" spans="2:52" s="60" customFormat="1" x14ac:dyDescent="0.2">
      <c r="H111" s="59"/>
      <c r="I111" s="104"/>
      <c r="J111" s="104"/>
      <c r="K111" s="59"/>
      <c r="L111" s="59"/>
      <c r="M111" s="108"/>
      <c r="N111" s="109"/>
      <c r="O111" s="110"/>
      <c r="P111" s="110"/>
      <c r="Q111" s="53"/>
    </row>
    <row r="112" spans="2:52" s="60" customFormat="1" x14ac:dyDescent="0.2">
      <c r="H112" s="59"/>
      <c r="I112" s="104"/>
      <c r="J112" s="104"/>
      <c r="K112" s="59"/>
      <c r="L112" s="59"/>
      <c r="M112" s="108"/>
      <c r="N112" s="109"/>
      <c r="O112" s="110"/>
      <c r="P112" s="110"/>
      <c r="Q112" s="53"/>
    </row>
    <row r="113" spans="8:17" s="60" customFormat="1" x14ac:dyDescent="0.2">
      <c r="H113" s="59"/>
      <c r="I113" s="104"/>
      <c r="J113" s="104"/>
      <c r="K113" s="59"/>
      <c r="L113" s="59"/>
      <c r="M113" s="108"/>
      <c r="N113" s="109"/>
      <c r="O113" s="110"/>
      <c r="P113" s="110"/>
      <c r="Q113" s="53"/>
    </row>
    <row r="114" spans="8:17" s="60" customFormat="1" x14ac:dyDescent="0.2">
      <c r="H114" s="59"/>
      <c r="I114" s="104"/>
      <c r="J114" s="104"/>
      <c r="K114" s="59"/>
      <c r="L114" s="59"/>
      <c r="M114" s="108"/>
      <c r="N114" s="109"/>
      <c r="O114" s="110"/>
      <c r="P114" s="110"/>
      <c r="Q114" s="53"/>
    </row>
    <row r="115" spans="8:17" s="60" customFormat="1" x14ac:dyDescent="0.2">
      <c r="H115" s="59"/>
      <c r="I115" s="104"/>
      <c r="J115" s="104"/>
      <c r="K115" s="59"/>
      <c r="L115" s="59"/>
      <c r="M115" s="108"/>
      <c r="N115" s="109"/>
      <c r="O115" s="110"/>
      <c r="P115" s="110"/>
      <c r="Q115" s="53"/>
    </row>
    <row r="116" spans="8:17" s="60" customFormat="1" x14ac:dyDescent="0.2">
      <c r="H116" s="59"/>
      <c r="I116" s="104"/>
      <c r="J116" s="104"/>
      <c r="K116" s="59"/>
      <c r="L116" s="59"/>
      <c r="M116" s="108"/>
      <c r="N116" s="109"/>
      <c r="O116" s="110"/>
      <c r="P116" s="110"/>
      <c r="Q116" s="53"/>
    </row>
    <row r="117" spans="8:17" s="60" customFormat="1" x14ac:dyDescent="0.2">
      <c r="H117" s="59"/>
      <c r="I117" s="104"/>
      <c r="J117" s="104"/>
      <c r="K117" s="59"/>
      <c r="L117" s="59"/>
      <c r="M117" s="108"/>
      <c r="N117" s="109"/>
      <c r="O117" s="110"/>
      <c r="P117" s="110"/>
      <c r="Q117" s="53"/>
    </row>
    <row r="118" spans="8:17" s="60" customFormat="1" x14ac:dyDescent="0.2">
      <c r="H118" s="59"/>
      <c r="I118" s="104"/>
      <c r="J118" s="104"/>
      <c r="K118" s="59"/>
      <c r="L118" s="59"/>
      <c r="M118" s="108"/>
      <c r="N118" s="109"/>
      <c r="O118" s="110"/>
      <c r="P118" s="110"/>
      <c r="Q118" s="53"/>
    </row>
    <row r="119" spans="8:17" s="60" customFormat="1" x14ac:dyDescent="0.2">
      <c r="H119" s="59"/>
      <c r="I119" s="104"/>
      <c r="J119" s="104"/>
      <c r="K119" s="59"/>
      <c r="L119" s="59"/>
      <c r="M119" s="108"/>
      <c r="N119" s="109"/>
      <c r="O119" s="110"/>
      <c r="P119" s="110"/>
      <c r="Q119" s="53"/>
    </row>
    <row r="120" spans="8:17" s="60" customFormat="1" x14ac:dyDescent="0.2">
      <c r="H120" s="59"/>
      <c r="I120" s="104"/>
      <c r="J120" s="104"/>
      <c r="K120" s="59"/>
      <c r="L120" s="59"/>
      <c r="M120" s="108"/>
      <c r="N120" s="109"/>
      <c r="O120" s="110"/>
      <c r="P120" s="110"/>
      <c r="Q120" s="53"/>
    </row>
    <row r="121" spans="8:17" s="60" customFormat="1" x14ac:dyDescent="0.2">
      <c r="H121" s="59"/>
      <c r="I121" s="104"/>
      <c r="J121" s="104"/>
      <c r="K121" s="59"/>
      <c r="L121" s="59"/>
      <c r="M121" s="108"/>
      <c r="N121" s="109"/>
      <c r="O121" s="110"/>
      <c r="P121" s="110"/>
      <c r="Q121" s="53"/>
    </row>
    <row r="122" spans="8:17" s="60" customFormat="1" x14ac:dyDescent="0.2">
      <c r="H122" s="59"/>
      <c r="I122" s="104"/>
      <c r="J122" s="104"/>
      <c r="K122" s="59"/>
      <c r="L122" s="59"/>
      <c r="M122" s="108"/>
      <c r="N122" s="109"/>
      <c r="O122" s="110"/>
      <c r="P122" s="110"/>
      <c r="Q122" s="53"/>
    </row>
    <row r="123" spans="8:17" s="60" customFormat="1" x14ac:dyDescent="0.2">
      <c r="H123" s="59"/>
      <c r="I123" s="104"/>
      <c r="J123" s="104"/>
      <c r="K123" s="59"/>
      <c r="L123" s="59"/>
      <c r="M123" s="108"/>
      <c r="N123" s="109"/>
      <c r="O123" s="110"/>
      <c r="P123" s="110"/>
      <c r="Q123" s="53"/>
    </row>
    <row r="124" spans="8:17" s="60" customFormat="1" x14ac:dyDescent="0.2">
      <c r="H124" s="59"/>
      <c r="I124" s="104"/>
      <c r="J124" s="104"/>
      <c r="K124" s="59"/>
      <c r="L124" s="59"/>
      <c r="M124" s="108"/>
      <c r="N124" s="109"/>
      <c r="O124" s="110"/>
      <c r="P124" s="110"/>
      <c r="Q124" s="53"/>
    </row>
    <row r="125" spans="8:17" s="60" customFormat="1" x14ac:dyDescent="0.2">
      <c r="H125" s="59"/>
      <c r="I125" s="104"/>
      <c r="J125" s="104"/>
      <c r="K125" s="59"/>
      <c r="L125" s="59"/>
      <c r="M125" s="108"/>
      <c r="N125" s="109"/>
      <c r="O125" s="110"/>
      <c r="P125" s="110"/>
      <c r="Q125" s="53"/>
    </row>
    <row r="126" spans="8:17" s="60" customFormat="1" x14ac:dyDescent="0.2">
      <c r="H126" s="59"/>
      <c r="I126" s="104"/>
      <c r="J126" s="104"/>
      <c r="K126" s="59"/>
      <c r="L126" s="59"/>
      <c r="M126" s="108"/>
      <c r="N126" s="109"/>
      <c r="O126" s="110"/>
      <c r="P126" s="110"/>
      <c r="Q126" s="53"/>
    </row>
    <row r="127" spans="8:17" s="60" customFormat="1" x14ac:dyDescent="0.2">
      <c r="H127" s="59"/>
      <c r="I127" s="104"/>
      <c r="J127" s="104"/>
      <c r="K127" s="59"/>
      <c r="L127" s="59"/>
      <c r="M127" s="108"/>
      <c r="N127" s="109"/>
      <c r="O127" s="110"/>
      <c r="P127" s="110"/>
      <c r="Q127" s="53"/>
    </row>
    <row r="128" spans="8:17" s="60" customFormat="1" x14ac:dyDescent="0.2">
      <c r="H128" s="59"/>
      <c r="I128" s="104"/>
      <c r="J128" s="104"/>
      <c r="K128" s="59"/>
      <c r="L128" s="59"/>
      <c r="M128" s="108"/>
      <c r="N128" s="109"/>
      <c r="O128" s="110"/>
      <c r="P128" s="110"/>
      <c r="Q128" s="53"/>
    </row>
    <row r="129" spans="8:17" s="60" customFormat="1" x14ac:dyDescent="0.2">
      <c r="H129" s="59"/>
      <c r="I129" s="104"/>
      <c r="J129" s="104"/>
      <c r="K129" s="59"/>
      <c r="L129" s="59"/>
      <c r="M129" s="108"/>
      <c r="N129" s="109"/>
      <c r="O129" s="110"/>
      <c r="P129" s="110"/>
      <c r="Q129" s="53"/>
    </row>
    <row r="130" spans="8:17" s="60" customFormat="1" x14ac:dyDescent="0.2">
      <c r="H130" s="59"/>
      <c r="I130" s="104"/>
      <c r="J130" s="104"/>
      <c r="K130" s="59"/>
      <c r="L130" s="59"/>
      <c r="M130" s="108"/>
      <c r="N130" s="109"/>
      <c r="O130" s="110"/>
      <c r="P130" s="110"/>
      <c r="Q130" s="53"/>
    </row>
    <row r="131" spans="8:17" s="60" customFormat="1" x14ac:dyDescent="0.2">
      <c r="H131" s="59"/>
      <c r="I131" s="104"/>
      <c r="J131" s="104"/>
      <c r="K131" s="59"/>
      <c r="L131" s="59"/>
      <c r="M131" s="108"/>
      <c r="N131" s="109"/>
      <c r="O131" s="110"/>
      <c r="P131" s="110"/>
      <c r="Q131" s="53"/>
    </row>
    <row r="132" spans="8:17" s="60" customFormat="1" x14ac:dyDescent="0.2">
      <c r="H132" s="59"/>
      <c r="I132" s="104"/>
      <c r="J132" s="104"/>
      <c r="K132" s="59"/>
      <c r="L132" s="59"/>
      <c r="M132" s="108"/>
      <c r="N132" s="109"/>
      <c r="O132" s="110"/>
      <c r="P132" s="110"/>
      <c r="Q132" s="53"/>
    </row>
    <row r="133" spans="8:17" s="60" customFormat="1" x14ac:dyDescent="0.2">
      <c r="H133" s="59"/>
      <c r="I133" s="104"/>
      <c r="J133" s="104"/>
      <c r="K133" s="59"/>
      <c r="L133" s="59"/>
      <c r="M133" s="108"/>
      <c r="N133" s="109"/>
      <c r="O133" s="110"/>
      <c r="P133" s="110"/>
      <c r="Q133" s="53"/>
    </row>
    <row r="134" spans="8:17" s="60" customFormat="1" x14ac:dyDescent="0.2">
      <c r="H134" s="59"/>
      <c r="I134" s="104"/>
      <c r="J134" s="104"/>
      <c r="K134" s="59"/>
      <c r="L134" s="59"/>
      <c r="M134" s="108"/>
      <c r="N134" s="109"/>
      <c r="O134" s="110"/>
      <c r="P134" s="110"/>
      <c r="Q134" s="53"/>
    </row>
    <row r="135" spans="8:17" s="60" customFormat="1" x14ac:dyDescent="0.2">
      <c r="H135" s="59"/>
      <c r="I135" s="104"/>
      <c r="J135" s="104"/>
      <c r="K135" s="59"/>
      <c r="L135" s="59"/>
      <c r="M135" s="108"/>
      <c r="N135" s="109"/>
      <c r="O135" s="110"/>
      <c r="P135" s="110"/>
      <c r="Q135" s="53"/>
    </row>
    <row r="136" spans="8:17" s="60" customFormat="1" x14ac:dyDescent="0.2">
      <c r="H136" s="59"/>
      <c r="I136" s="104"/>
      <c r="J136" s="104"/>
      <c r="K136" s="59"/>
      <c r="L136" s="59"/>
      <c r="M136" s="108"/>
      <c r="N136" s="109"/>
      <c r="O136" s="110"/>
      <c r="P136" s="110"/>
      <c r="Q136" s="53"/>
    </row>
    <row r="137" spans="8:17" s="60" customFormat="1" x14ac:dyDescent="0.2">
      <c r="H137" s="59"/>
      <c r="I137" s="104"/>
      <c r="J137" s="104"/>
      <c r="K137" s="59"/>
      <c r="L137" s="59"/>
      <c r="M137" s="108"/>
      <c r="N137" s="109"/>
      <c r="O137" s="110"/>
      <c r="P137" s="110"/>
      <c r="Q137" s="53"/>
    </row>
    <row r="138" spans="8:17" s="60" customFormat="1" x14ac:dyDescent="0.2">
      <c r="H138" s="59"/>
      <c r="I138" s="104"/>
      <c r="J138" s="104"/>
      <c r="K138" s="59"/>
      <c r="L138" s="59"/>
      <c r="M138" s="108"/>
      <c r="N138" s="109"/>
      <c r="O138" s="110"/>
      <c r="P138" s="110"/>
      <c r="Q138" s="53"/>
    </row>
    <row r="139" spans="8:17" s="60" customFormat="1" x14ac:dyDescent="0.2">
      <c r="H139" s="59"/>
      <c r="I139" s="104"/>
      <c r="J139" s="104"/>
      <c r="K139" s="59"/>
      <c r="L139" s="59"/>
      <c r="M139" s="108"/>
      <c r="N139" s="109"/>
      <c r="O139" s="110"/>
      <c r="P139" s="110"/>
      <c r="Q139" s="53"/>
    </row>
    <row r="140" spans="8:17" s="60" customFormat="1" x14ac:dyDescent="0.2">
      <c r="H140" s="59"/>
      <c r="I140" s="104"/>
      <c r="J140" s="104"/>
      <c r="K140" s="59"/>
      <c r="L140" s="59"/>
      <c r="M140" s="108"/>
      <c r="N140" s="109"/>
      <c r="O140" s="110"/>
      <c r="P140" s="110"/>
      <c r="Q140" s="53"/>
    </row>
    <row r="141" spans="8:17" s="60" customFormat="1" x14ac:dyDescent="0.2">
      <c r="H141" s="59"/>
      <c r="I141" s="104"/>
      <c r="J141" s="104"/>
      <c r="K141" s="59"/>
      <c r="L141" s="59"/>
      <c r="M141" s="108"/>
      <c r="N141" s="109"/>
      <c r="O141" s="110"/>
      <c r="P141" s="110"/>
      <c r="Q141" s="53"/>
    </row>
    <row r="142" spans="8:17" s="60" customFormat="1" x14ac:dyDescent="0.2">
      <c r="H142" s="59"/>
      <c r="I142" s="104"/>
      <c r="J142" s="104"/>
      <c r="K142" s="59"/>
      <c r="L142" s="59"/>
      <c r="M142" s="108"/>
      <c r="N142" s="109"/>
      <c r="O142" s="110"/>
      <c r="P142" s="110"/>
      <c r="Q142" s="53"/>
    </row>
    <row r="143" spans="8:17" s="60" customFormat="1" x14ac:dyDescent="0.2">
      <c r="H143" s="59"/>
      <c r="I143" s="104"/>
      <c r="J143" s="104"/>
      <c r="K143" s="59"/>
      <c r="L143" s="59"/>
      <c r="M143" s="108"/>
      <c r="N143" s="109"/>
      <c r="O143" s="110"/>
      <c r="P143" s="110"/>
      <c r="Q143" s="53"/>
    </row>
    <row r="144" spans="8:17" s="60" customFormat="1" x14ac:dyDescent="0.2">
      <c r="H144" s="59"/>
      <c r="I144" s="104"/>
      <c r="J144" s="104"/>
      <c r="K144" s="59"/>
      <c r="L144" s="59"/>
      <c r="M144" s="108"/>
      <c r="N144" s="109"/>
      <c r="O144" s="110"/>
      <c r="P144" s="110"/>
      <c r="Q144" s="53"/>
    </row>
    <row r="145" spans="8:17" s="60" customFormat="1" x14ac:dyDescent="0.2">
      <c r="H145" s="59"/>
      <c r="I145" s="104"/>
      <c r="J145" s="104"/>
      <c r="K145" s="59"/>
      <c r="L145" s="59"/>
      <c r="M145" s="108"/>
      <c r="N145" s="109"/>
      <c r="O145" s="110"/>
      <c r="P145" s="110"/>
      <c r="Q145" s="53"/>
    </row>
    <row r="146" spans="8:17" s="60" customFormat="1" x14ac:dyDescent="0.2">
      <c r="H146" s="59"/>
      <c r="I146" s="104"/>
      <c r="J146" s="104"/>
      <c r="K146" s="59"/>
      <c r="L146" s="59"/>
      <c r="M146" s="108"/>
      <c r="N146" s="109"/>
      <c r="O146" s="110"/>
      <c r="P146" s="110"/>
      <c r="Q146" s="53"/>
    </row>
    <row r="147" spans="8:17" s="60" customFormat="1" x14ac:dyDescent="0.2">
      <c r="H147" s="59"/>
      <c r="I147" s="104"/>
      <c r="J147" s="104"/>
      <c r="K147" s="59"/>
      <c r="L147" s="59"/>
      <c r="M147" s="108"/>
      <c r="N147" s="109"/>
      <c r="O147" s="110"/>
      <c r="P147" s="110"/>
      <c r="Q147" s="53"/>
    </row>
    <row r="148" spans="8:17" s="60" customFormat="1" x14ac:dyDescent="0.2">
      <c r="H148" s="59"/>
      <c r="I148" s="104"/>
      <c r="J148" s="104"/>
      <c r="K148" s="59"/>
      <c r="L148" s="59"/>
      <c r="M148" s="108"/>
      <c r="N148" s="109"/>
      <c r="O148" s="110"/>
      <c r="P148" s="110"/>
      <c r="Q148" s="53"/>
    </row>
    <row r="149" spans="8:17" s="60" customFormat="1" x14ac:dyDescent="0.2">
      <c r="H149" s="59"/>
      <c r="I149" s="104"/>
      <c r="J149" s="104"/>
      <c r="K149" s="59"/>
      <c r="L149" s="59"/>
      <c r="M149" s="108"/>
      <c r="N149" s="109"/>
      <c r="O149" s="110"/>
      <c r="P149" s="110"/>
      <c r="Q149" s="53"/>
    </row>
    <row r="150" spans="8:17" s="60" customFormat="1" x14ac:dyDescent="0.2">
      <c r="H150" s="59"/>
      <c r="I150" s="104"/>
      <c r="J150" s="104"/>
      <c r="K150" s="59"/>
      <c r="L150" s="59"/>
      <c r="M150" s="108"/>
      <c r="N150" s="109"/>
      <c r="O150" s="110"/>
      <c r="P150" s="110"/>
      <c r="Q150" s="53"/>
    </row>
    <row r="151" spans="8:17" s="60" customFormat="1" x14ac:dyDescent="0.2">
      <c r="H151" s="59"/>
      <c r="I151" s="104"/>
      <c r="J151" s="104"/>
      <c r="K151" s="59"/>
      <c r="L151" s="59"/>
      <c r="M151" s="108"/>
      <c r="N151" s="109"/>
      <c r="O151" s="110"/>
      <c r="P151" s="110"/>
      <c r="Q151" s="53"/>
    </row>
    <row r="152" spans="8:17" s="60" customFormat="1" x14ac:dyDescent="0.2">
      <c r="H152" s="59"/>
      <c r="I152" s="104"/>
      <c r="J152" s="104"/>
      <c r="K152" s="59"/>
      <c r="L152" s="59"/>
      <c r="M152" s="108"/>
      <c r="N152" s="109"/>
      <c r="O152" s="110"/>
      <c r="P152" s="110"/>
      <c r="Q152" s="53"/>
    </row>
    <row r="153" spans="8:17" s="60" customFormat="1" x14ac:dyDescent="0.2">
      <c r="H153" s="59"/>
      <c r="I153" s="104"/>
      <c r="J153" s="104"/>
      <c r="K153" s="59"/>
      <c r="L153" s="59"/>
      <c r="M153" s="108"/>
      <c r="N153" s="109"/>
      <c r="O153" s="110"/>
      <c r="P153" s="110"/>
      <c r="Q153" s="53"/>
    </row>
    <row r="154" spans="8:17" s="60" customFormat="1" x14ac:dyDescent="0.2">
      <c r="H154" s="59"/>
      <c r="I154" s="104"/>
      <c r="J154" s="104"/>
      <c r="K154" s="59"/>
      <c r="L154" s="59"/>
      <c r="M154" s="108"/>
      <c r="N154" s="109"/>
      <c r="O154" s="110"/>
      <c r="P154" s="110"/>
      <c r="Q154" s="53"/>
    </row>
    <row r="155" spans="8:17" s="60" customFormat="1" x14ac:dyDescent="0.2">
      <c r="H155" s="59"/>
      <c r="I155" s="104"/>
      <c r="J155" s="104"/>
      <c r="K155" s="59"/>
      <c r="L155" s="59"/>
      <c r="M155" s="108"/>
      <c r="N155" s="109"/>
      <c r="O155" s="110"/>
      <c r="P155" s="110"/>
      <c r="Q155" s="53"/>
    </row>
    <row r="156" spans="8:17" s="60" customFormat="1" x14ac:dyDescent="0.2">
      <c r="H156" s="59"/>
      <c r="I156" s="104"/>
      <c r="J156" s="104"/>
      <c r="K156" s="59"/>
      <c r="L156" s="59"/>
      <c r="M156" s="108"/>
      <c r="N156" s="109"/>
      <c r="O156" s="110"/>
      <c r="P156" s="110"/>
      <c r="Q156" s="53"/>
    </row>
    <row r="157" spans="8:17" s="60" customFormat="1" x14ac:dyDescent="0.2">
      <c r="H157" s="59"/>
      <c r="I157" s="104"/>
      <c r="J157" s="104"/>
      <c r="K157" s="59"/>
      <c r="L157" s="59"/>
      <c r="M157" s="108"/>
      <c r="N157" s="109"/>
      <c r="O157" s="110"/>
      <c r="P157" s="110"/>
      <c r="Q157" s="53"/>
    </row>
    <row r="158" spans="8:17" s="60" customFormat="1" x14ac:dyDescent="0.2">
      <c r="H158" s="59"/>
      <c r="I158" s="104"/>
      <c r="J158" s="104"/>
      <c r="K158" s="59"/>
      <c r="L158" s="59"/>
      <c r="M158" s="108"/>
      <c r="N158" s="109"/>
      <c r="O158" s="110"/>
      <c r="P158" s="110"/>
      <c r="Q158" s="53"/>
    </row>
    <row r="159" spans="8:17" s="60" customFormat="1" x14ac:dyDescent="0.2">
      <c r="H159" s="59"/>
      <c r="I159" s="104"/>
      <c r="J159" s="104"/>
      <c r="K159" s="59"/>
      <c r="L159" s="59"/>
      <c r="M159" s="108"/>
      <c r="N159" s="109"/>
      <c r="O159" s="110"/>
      <c r="P159" s="110"/>
      <c r="Q159" s="53"/>
    </row>
    <row r="160" spans="8:17" s="60" customFormat="1" x14ac:dyDescent="0.2">
      <c r="H160" s="59"/>
      <c r="I160" s="104"/>
      <c r="J160" s="104"/>
      <c r="K160" s="59"/>
      <c r="L160" s="59"/>
      <c r="M160" s="108"/>
      <c r="N160" s="109"/>
      <c r="O160" s="110"/>
      <c r="P160" s="110"/>
      <c r="Q160" s="53"/>
    </row>
    <row r="161" spans="8:17" s="60" customFormat="1" x14ac:dyDescent="0.2">
      <c r="H161" s="59"/>
      <c r="I161" s="104"/>
      <c r="J161" s="104"/>
      <c r="K161" s="59"/>
      <c r="L161" s="59"/>
      <c r="M161" s="108"/>
      <c r="N161" s="109"/>
      <c r="O161" s="110"/>
      <c r="P161" s="110"/>
      <c r="Q161" s="53"/>
    </row>
    <row r="162" spans="8:17" s="60" customFormat="1" x14ac:dyDescent="0.2">
      <c r="H162" s="59"/>
      <c r="I162" s="104"/>
      <c r="J162" s="104"/>
      <c r="K162" s="59"/>
      <c r="L162" s="59"/>
      <c r="M162" s="108"/>
      <c r="N162" s="109"/>
      <c r="O162" s="110"/>
      <c r="P162" s="110"/>
      <c r="Q162" s="53"/>
    </row>
    <row r="163" spans="8:17" s="60" customFormat="1" x14ac:dyDescent="0.2">
      <c r="H163" s="59"/>
      <c r="I163" s="104"/>
      <c r="J163" s="104"/>
      <c r="K163" s="59"/>
      <c r="L163" s="59"/>
      <c r="M163" s="108"/>
      <c r="N163" s="109"/>
      <c r="O163" s="110"/>
      <c r="P163" s="110"/>
      <c r="Q163" s="53"/>
    </row>
    <row r="164" spans="8:17" s="60" customFormat="1" x14ac:dyDescent="0.2">
      <c r="H164" s="59"/>
      <c r="I164" s="104"/>
      <c r="J164" s="104"/>
      <c r="K164" s="59"/>
      <c r="L164" s="59"/>
      <c r="M164" s="108"/>
      <c r="N164" s="109"/>
      <c r="O164" s="110"/>
      <c r="P164" s="110"/>
      <c r="Q164" s="53"/>
    </row>
    <row r="165" spans="8:17" s="60" customFormat="1" x14ac:dyDescent="0.2">
      <c r="H165" s="59"/>
      <c r="I165" s="104"/>
      <c r="J165" s="104"/>
      <c r="K165" s="59"/>
      <c r="L165" s="59"/>
      <c r="M165" s="108"/>
      <c r="N165" s="109"/>
      <c r="O165" s="110"/>
      <c r="P165" s="110"/>
      <c r="Q165" s="53"/>
    </row>
    <row r="166" spans="8:17" s="60" customFormat="1" x14ac:dyDescent="0.2">
      <c r="H166" s="59"/>
      <c r="I166" s="104"/>
      <c r="J166" s="104"/>
      <c r="K166" s="59"/>
      <c r="L166" s="59"/>
      <c r="M166" s="108"/>
      <c r="N166" s="109"/>
      <c r="O166" s="110"/>
      <c r="P166" s="110"/>
      <c r="Q166" s="53"/>
    </row>
    <row r="167" spans="8:17" s="60" customFormat="1" x14ac:dyDescent="0.2">
      <c r="H167" s="59"/>
      <c r="I167" s="104"/>
      <c r="J167" s="104"/>
      <c r="K167" s="59"/>
      <c r="L167" s="59"/>
      <c r="M167" s="108"/>
      <c r="N167" s="109"/>
      <c r="O167" s="110"/>
      <c r="P167" s="110"/>
      <c r="Q167" s="53"/>
    </row>
    <row r="168" spans="8:17" s="60" customFormat="1" x14ac:dyDescent="0.2">
      <c r="H168" s="59"/>
      <c r="I168" s="104"/>
      <c r="J168" s="104"/>
      <c r="K168" s="59"/>
      <c r="L168" s="59"/>
      <c r="M168" s="108"/>
      <c r="N168" s="109"/>
      <c r="O168" s="110"/>
      <c r="P168" s="110"/>
      <c r="Q168" s="53"/>
    </row>
    <row r="169" spans="8:17" s="60" customFormat="1" x14ac:dyDescent="0.2">
      <c r="H169" s="59"/>
      <c r="I169" s="104"/>
      <c r="J169" s="104"/>
      <c r="K169" s="59"/>
      <c r="L169" s="59"/>
      <c r="M169" s="108"/>
      <c r="N169" s="109"/>
      <c r="O169" s="110"/>
      <c r="P169" s="110"/>
      <c r="Q169" s="53"/>
    </row>
    <row r="170" spans="8:17" s="60" customFormat="1" x14ac:dyDescent="0.2">
      <c r="H170" s="59"/>
      <c r="I170" s="104"/>
      <c r="J170" s="104"/>
      <c r="K170" s="59"/>
      <c r="L170" s="59"/>
      <c r="M170" s="108"/>
      <c r="N170" s="109"/>
      <c r="O170" s="110"/>
      <c r="P170" s="110"/>
      <c r="Q170" s="53"/>
    </row>
    <row r="171" spans="8:17" s="60" customFormat="1" x14ac:dyDescent="0.2">
      <c r="H171" s="59"/>
      <c r="I171" s="104"/>
      <c r="J171" s="104"/>
      <c r="K171" s="59"/>
      <c r="L171" s="59"/>
      <c r="M171" s="108"/>
      <c r="N171" s="109"/>
      <c r="O171" s="110"/>
      <c r="P171" s="110"/>
      <c r="Q171" s="53"/>
    </row>
    <row r="172" spans="8:17" s="60" customFormat="1" x14ac:dyDescent="0.2">
      <c r="H172" s="59"/>
      <c r="I172" s="104"/>
      <c r="J172" s="104"/>
      <c r="K172" s="59"/>
      <c r="L172" s="59"/>
      <c r="M172" s="108"/>
      <c r="N172" s="109"/>
      <c r="O172" s="110"/>
      <c r="P172" s="110"/>
      <c r="Q172" s="53"/>
    </row>
    <row r="173" spans="8:17" s="60" customFormat="1" x14ac:dyDescent="0.2">
      <c r="H173" s="59"/>
      <c r="I173" s="104"/>
      <c r="J173" s="104"/>
      <c r="K173" s="59"/>
      <c r="L173" s="59"/>
      <c r="M173" s="108"/>
      <c r="N173" s="109"/>
      <c r="O173" s="110"/>
      <c r="P173" s="110"/>
      <c r="Q173" s="53"/>
    </row>
    <row r="174" spans="8:17" s="60" customFormat="1" x14ac:dyDescent="0.2">
      <c r="H174" s="59"/>
      <c r="I174" s="104"/>
      <c r="J174" s="104"/>
      <c r="K174" s="59"/>
      <c r="L174" s="59"/>
      <c r="M174" s="108"/>
      <c r="N174" s="109"/>
      <c r="O174" s="110"/>
      <c r="P174" s="110"/>
      <c r="Q174" s="53"/>
    </row>
    <row r="175" spans="8:17" s="60" customFormat="1" x14ac:dyDescent="0.2">
      <c r="H175" s="59"/>
      <c r="I175" s="104"/>
      <c r="J175" s="104"/>
      <c r="K175" s="59"/>
      <c r="L175" s="59"/>
      <c r="M175" s="108"/>
      <c r="N175" s="109"/>
      <c r="O175" s="110"/>
      <c r="P175" s="110"/>
      <c r="Q175" s="53"/>
    </row>
    <row r="176" spans="8:17" s="60" customFormat="1" x14ac:dyDescent="0.2">
      <c r="H176" s="59"/>
      <c r="I176" s="104"/>
      <c r="J176" s="104"/>
      <c r="K176" s="59"/>
      <c r="L176" s="59"/>
      <c r="M176" s="108"/>
      <c r="N176" s="109"/>
      <c r="O176" s="110"/>
      <c r="P176" s="110"/>
      <c r="Q176" s="53"/>
    </row>
    <row r="177" spans="8:17" s="60" customFormat="1" x14ac:dyDescent="0.2">
      <c r="H177" s="59"/>
      <c r="I177" s="104"/>
      <c r="J177" s="104"/>
      <c r="K177" s="59"/>
      <c r="L177" s="59"/>
      <c r="M177" s="108"/>
      <c r="N177" s="109"/>
      <c r="O177" s="110"/>
      <c r="P177" s="110"/>
      <c r="Q177" s="53"/>
    </row>
    <row r="178" spans="8:17" s="60" customFormat="1" x14ac:dyDescent="0.2">
      <c r="H178" s="59"/>
      <c r="I178" s="104"/>
      <c r="J178" s="104"/>
      <c r="K178" s="59"/>
      <c r="L178" s="59"/>
      <c r="M178" s="108"/>
      <c r="N178" s="109"/>
      <c r="O178" s="110"/>
      <c r="P178" s="110"/>
      <c r="Q178" s="53"/>
    </row>
    <row r="179" spans="8:17" s="60" customFormat="1" x14ac:dyDescent="0.2">
      <c r="H179" s="59"/>
      <c r="I179" s="104"/>
      <c r="J179" s="104"/>
      <c r="K179" s="59"/>
      <c r="L179" s="59"/>
      <c r="M179" s="108"/>
      <c r="N179" s="109"/>
      <c r="O179" s="110"/>
      <c r="P179" s="110"/>
      <c r="Q179" s="53"/>
    </row>
    <row r="180" spans="8:17" s="60" customFormat="1" x14ac:dyDescent="0.2">
      <c r="H180" s="59"/>
      <c r="I180" s="104"/>
      <c r="J180" s="104"/>
      <c r="K180" s="59"/>
      <c r="L180" s="59"/>
      <c r="M180" s="108"/>
      <c r="N180" s="109"/>
      <c r="O180" s="110"/>
      <c r="P180" s="110"/>
      <c r="Q180" s="53"/>
    </row>
    <row r="181" spans="8:17" s="60" customFormat="1" x14ac:dyDescent="0.2">
      <c r="H181" s="59"/>
      <c r="I181" s="104"/>
      <c r="J181" s="104"/>
      <c r="K181" s="59"/>
      <c r="L181" s="59"/>
      <c r="M181" s="108"/>
      <c r="N181" s="109"/>
      <c r="O181" s="110"/>
      <c r="P181" s="110"/>
      <c r="Q181" s="53"/>
    </row>
    <row r="182" spans="8:17" s="60" customFormat="1" x14ac:dyDescent="0.2">
      <c r="H182" s="59"/>
      <c r="I182" s="104"/>
      <c r="J182" s="104"/>
      <c r="K182" s="59"/>
      <c r="L182" s="59"/>
      <c r="M182" s="108"/>
      <c r="N182" s="109"/>
      <c r="O182" s="110"/>
      <c r="P182" s="110"/>
      <c r="Q182" s="53"/>
    </row>
    <row r="183" spans="8:17" s="60" customFormat="1" x14ac:dyDescent="0.2">
      <c r="H183" s="59"/>
      <c r="I183" s="104"/>
      <c r="J183" s="104"/>
      <c r="K183" s="59"/>
      <c r="L183" s="59"/>
      <c r="M183" s="108"/>
      <c r="N183" s="109"/>
      <c r="O183" s="110"/>
      <c r="P183" s="110"/>
      <c r="Q183" s="53"/>
    </row>
    <row r="184" spans="8:17" s="60" customFormat="1" x14ac:dyDescent="0.2">
      <c r="H184" s="59"/>
      <c r="I184" s="104"/>
      <c r="J184" s="104"/>
      <c r="K184" s="59"/>
      <c r="L184" s="59"/>
      <c r="M184" s="108"/>
      <c r="N184" s="109"/>
      <c r="O184" s="110"/>
      <c r="P184" s="110"/>
      <c r="Q184" s="53"/>
    </row>
    <row r="185" spans="8:17" s="60" customFormat="1" x14ac:dyDescent="0.2">
      <c r="H185" s="59"/>
      <c r="I185" s="104"/>
      <c r="J185" s="104"/>
      <c r="K185" s="59"/>
      <c r="L185" s="59"/>
      <c r="M185" s="108"/>
      <c r="N185" s="109"/>
      <c r="O185" s="110"/>
      <c r="P185" s="110"/>
      <c r="Q185" s="53"/>
    </row>
    <row r="186" spans="8:17" s="60" customFormat="1" x14ac:dyDescent="0.2">
      <c r="H186" s="59"/>
      <c r="I186" s="104"/>
      <c r="J186" s="104"/>
      <c r="K186" s="59"/>
      <c r="L186" s="59"/>
      <c r="M186" s="108"/>
      <c r="N186" s="109"/>
      <c r="O186" s="110"/>
      <c r="P186" s="110"/>
      <c r="Q186" s="53"/>
    </row>
    <row r="187" spans="8:17" s="60" customFormat="1" x14ac:dyDescent="0.2">
      <c r="H187" s="59"/>
      <c r="I187" s="104"/>
      <c r="J187" s="104"/>
      <c r="K187" s="59"/>
      <c r="L187" s="59"/>
      <c r="M187" s="108"/>
      <c r="N187" s="109"/>
      <c r="O187" s="110"/>
      <c r="P187" s="110"/>
      <c r="Q187" s="53"/>
    </row>
    <row r="188" spans="8:17" s="60" customFormat="1" x14ac:dyDescent="0.2">
      <c r="H188" s="59"/>
      <c r="I188" s="104"/>
      <c r="J188" s="104"/>
      <c r="K188" s="59"/>
      <c r="L188" s="59"/>
      <c r="M188" s="108"/>
      <c r="N188" s="109"/>
      <c r="O188" s="110"/>
      <c r="P188" s="110"/>
      <c r="Q188" s="53"/>
    </row>
    <row r="189" spans="8:17" s="60" customFormat="1" x14ac:dyDescent="0.2">
      <c r="H189" s="59"/>
      <c r="I189" s="104"/>
      <c r="J189" s="104"/>
      <c r="K189" s="59"/>
      <c r="L189" s="59"/>
      <c r="M189" s="108"/>
      <c r="N189" s="109"/>
      <c r="O189" s="110"/>
      <c r="P189" s="110"/>
      <c r="Q189" s="53"/>
    </row>
    <row r="190" spans="8:17" s="60" customFormat="1" x14ac:dyDescent="0.2">
      <c r="H190" s="59"/>
      <c r="I190" s="104"/>
      <c r="J190" s="104"/>
      <c r="K190" s="59"/>
      <c r="L190" s="59"/>
      <c r="M190" s="108"/>
      <c r="N190" s="109"/>
      <c r="O190" s="110"/>
      <c r="P190" s="110"/>
      <c r="Q190" s="53"/>
    </row>
    <row r="191" spans="8:17" s="60" customFormat="1" x14ac:dyDescent="0.2">
      <c r="H191" s="59"/>
      <c r="I191" s="104"/>
      <c r="J191" s="104"/>
      <c r="K191" s="59"/>
      <c r="L191" s="59"/>
      <c r="M191" s="108"/>
      <c r="N191" s="109"/>
      <c r="O191" s="110"/>
      <c r="P191" s="110"/>
      <c r="Q191" s="53"/>
    </row>
    <row r="192" spans="8:17" s="60" customFormat="1" x14ac:dyDescent="0.2">
      <c r="H192" s="59"/>
      <c r="I192" s="104"/>
      <c r="J192" s="104"/>
      <c r="K192" s="59"/>
      <c r="L192" s="59"/>
      <c r="M192" s="108"/>
      <c r="N192" s="109"/>
      <c r="O192" s="110"/>
      <c r="P192" s="110"/>
      <c r="Q192" s="53"/>
    </row>
    <row r="193" spans="8:52" s="60" customFormat="1" x14ac:dyDescent="0.2">
      <c r="H193" s="59"/>
      <c r="I193" s="104"/>
      <c r="J193" s="104"/>
      <c r="K193" s="59"/>
      <c r="L193" s="59"/>
      <c r="M193" s="108"/>
      <c r="N193" s="109"/>
      <c r="O193" s="110"/>
      <c r="P193" s="110"/>
      <c r="Q193" s="53"/>
    </row>
    <row r="194" spans="8:52" s="60" customFormat="1" x14ac:dyDescent="0.2">
      <c r="H194" s="59"/>
      <c r="I194" s="104"/>
      <c r="J194" s="104"/>
      <c r="K194" s="59"/>
      <c r="L194" s="59"/>
      <c r="M194" s="108"/>
      <c r="N194" s="109"/>
      <c r="O194" s="110"/>
      <c r="P194" s="110"/>
      <c r="Q194" s="53"/>
    </row>
    <row r="195" spans="8:52" s="60" customFormat="1" x14ac:dyDescent="0.2">
      <c r="H195" s="59"/>
      <c r="I195" s="104"/>
      <c r="J195" s="104"/>
      <c r="K195" s="59"/>
      <c r="L195" s="59"/>
      <c r="M195" s="108"/>
      <c r="N195" s="109"/>
      <c r="O195" s="110"/>
      <c r="P195" s="110"/>
      <c r="Q195" s="53"/>
    </row>
    <row r="196" spans="8:52" s="60" customFormat="1" x14ac:dyDescent="0.2">
      <c r="H196" s="59"/>
      <c r="I196" s="104"/>
      <c r="J196" s="104"/>
      <c r="K196" s="59"/>
      <c r="L196" s="59"/>
      <c r="M196" s="108"/>
      <c r="N196" s="109"/>
      <c r="O196" s="110"/>
      <c r="P196" s="110"/>
      <c r="Q196" s="53"/>
    </row>
    <row r="197" spans="8:52" s="60" customFormat="1" x14ac:dyDescent="0.2">
      <c r="H197" s="59"/>
      <c r="I197" s="104"/>
      <c r="J197" s="104"/>
      <c r="K197" s="59"/>
      <c r="L197" s="59"/>
      <c r="M197" s="108"/>
      <c r="N197" s="109"/>
      <c r="O197" s="110"/>
      <c r="P197" s="110"/>
      <c r="Q197" s="53"/>
    </row>
    <row r="198" spans="8:52" s="60" customFormat="1" x14ac:dyDescent="0.2">
      <c r="H198" s="59"/>
      <c r="I198" s="104"/>
      <c r="J198" s="104"/>
      <c r="K198" s="59"/>
      <c r="L198" s="59"/>
      <c r="M198" s="108"/>
      <c r="N198" s="109"/>
      <c r="O198" s="110"/>
      <c r="P198" s="110"/>
      <c r="Q198" s="53"/>
    </row>
    <row r="199" spans="8:52" s="60" customFormat="1" x14ac:dyDescent="0.2">
      <c r="H199" s="59"/>
      <c r="I199" s="104"/>
      <c r="J199" s="104"/>
      <c r="K199" s="59"/>
      <c r="L199" s="59"/>
      <c r="M199" s="108"/>
      <c r="N199" s="109"/>
      <c r="O199" s="110"/>
      <c r="P199" s="110"/>
      <c r="Q199" s="53"/>
    </row>
    <row r="200" spans="8:52" s="60" customFormat="1" x14ac:dyDescent="0.2">
      <c r="H200" s="59"/>
      <c r="I200" s="104"/>
      <c r="J200" s="104"/>
      <c r="K200" s="59"/>
      <c r="L200" s="59"/>
      <c r="M200" s="108"/>
      <c r="N200" s="109"/>
      <c r="O200" s="110"/>
      <c r="P200" s="110"/>
      <c r="Q200" s="53"/>
    </row>
    <row r="201" spans="8:52" s="60" customFormat="1" x14ac:dyDescent="0.2">
      <c r="H201" s="59"/>
      <c r="I201" s="104"/>
      <c r="J201" s="104"/>
      <c r="K201" s="59"/>
      <c r="L201" s="59"/>
      <c r="M201" s="108"/>
      <c r="N201" s="109"/>
      <c r="O201" s="110"/>
      <c r="P201" s="110"/>
      <c r="Q201" s="53"/>
    </row>
    <row r="202" spans="8:52" s="60" customFormat="1" x14ac:dyDescent="0.2">
      <c r="H202" s="59"/>
      <c r="I202" s="104"/>
      <c r="J202" s="104"/>
      <c r="K202" s="59"/>
      <c r="L202" s="59"/>
      <c r="M202" s="108"/>
      <c r="N202" s="109"/>
      <c r="O202" s="110"/>
      <c r="P202" s="110"/>
      <c r="Q202" s="53"/>
    </row>
    <row r="203" spans="8:52" s="60" customFormat="1" x14ac:dyDescent="0.2">
      <c r="H203" s="59"/>
      <c r="I203" s="104"/>
      <c r="J203" s="104"/>
      <c r="K203" s="59"/>
      <c r="L203" s="59"/>
      <c r="M203" s="108"/>
      <c r="N203" s="109"/>
      <c r="O203" s="110"/>
      <c r="P203" s="110"/>
      <c r="Q203" s="53"/>
    </row>
    <row r="204" spans="8:52" s="60" customFormat="1" x14ac:dyDescent="0.2">
      <c r="H204" s="59"/>
      <c r="I204" s="104"/>
      <c r="J204" s="104"/>
      <c r="K204" s="59"/>
      <c r="L204" s="59"/>
      <c r="M204" s="108"/>
      <c r="N204" s="109"/>
      <c r="O204" s="110"/>
      <c r="P204" s="110"/>
      <c r="Q204" s="53"/>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row>
    <row r="205" spans="8:52" s="60" customFormat="1" x14ac:dyDescent="0.2">
      <c r="H205" s="59"/>
      <c r="I205" s="104"/>
      <c r="J205" s="104"/>
      <c r="K205" s="59"/>
      <c r="L205" s="59"/>
      <c r="M205" s="108"/>
      <c r="N205" s="109"/>
      <c r="O205" s="110"/>
      <c r="P205" s="110"/>
      <c r="Q205" s="53"/>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row>
    <row r="206" spans="8:52" s="60" customFormat="1" x14ac:dyDescent="0.2">
      <c r="H206" s="59"/>
      <c r="I206" s="104"/>
      <c r="J206" s="104"/>
      <c r="K206" s="59"/>
      <c r="L206" s="59"/>
      <c r="M206" s="108"/>
      <c r="N206" s="109"/>
      <c r="O206" s="110"/>
      <c r="P206" s="110"/>
      <c r="Q206" s="53"/>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row>
    <row r="207" spans="8:52" s="60" customFormat="1" x14ac:dyDescent="0.2">
      <c r="H207" s="59"/>
      <c r="I207" s="104"/>
      <c r="J207" s="104"/>
      <c r="K207" s="59"/>
      <c r="L207" s="59"/>
      <c r="M207" s="108"/>
      <c r="N207" s="109"/>
      <c r="O207" s="110"/>
      <c r="P207" s="110"/>
      <c r="Q207" s="53"/>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row>
  </sheetData>
  <sheetProtection selectLockedCells="1"/>
  <autoFilter ref="A7:P87" xr:uid="{945C59E7-1EBB-49B8-B99C-43C9AB3B22BF}"/>
  <mergeCells count="2">
    <mergeCell ref="A1:P1"/>
    <mergeCell ref="S5:AZ5"/>
  </mergeCells>
  <phoneticPr fontId="52" type="noConversion"/>
  <conditionalFormatting sqref="S7:AW7">
    <cfRule type="cellIs" dxfId="2" priority="2" stopIfTrue="1" operator="equal">
      <formula>"Samstag"</formula>
    </cfRule>
    <cfRule type="cellIs" dxfId="1" priority="3" stopIfTrue="1" operator="equal">
      <formula>"Sonntag"</formula>
    </cfRule>
  </conditionalFormatting>
  <conditionalFormatting sqref="S8:AW87">
    <cfRule type="cellIs" dxfId="0"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89" fitToHeight="0" orientation="landscape" r:id="rId1"/>
  <headerFooter alignWithMargins="0">
    <oddHeader>&amp;CAusschreibung Reinigung Gemeinde Oberhaching 2026</oddHeader>
    <oddFooter>&amp;CSeite &amp;P von &amp;N Seiten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790FE-EEC3-49F0-8FB7-2E17A5E27E97}">
  <sheetPr>
    <tabColor theme="7" tint="0.59999389629810485"/>
    <pageSetUpPr fitToPage="1"/>
  </sheetPr>
  <dimension ref="A1:R208"/>
  <sheetViews>
    <sheetView zoomScale="80" zoomScaleNormal="80" zoomScaleSheetLayoutView="70" zoomScalePageLayoutView="60" workbookViewId="0">
      <selection activeCell="K3" sqref="K3"/>
    </sheetView>
  </sheetViews>
  <sheetFormatPr baseColWidth="10" defaultColWidth="11.44140625" defaultRowHeight="12.6" x14ac:dyDescent="0.2"/>
  <cols>
    <col min="1" max="1" width="15.21875" style="53" customWidth="1"/>
    <col min="2" max="2" width="10.6640625" style="60" customWidth="1"/>
    <col min="3" max="3" width="9.33203125" style="60" customWidth="1"/>
    <col min="4" max="4" width="28.77734375" style="60" customWidth="1"/>
    <col min="5" max="5" width="18.109375" style="53" customWidth="1"/>
    <col min="6" max="7" width="14.88671875" style="53" customWidth="1"/>
    <col min="8" max="8" width="15.21875" style="60" customWidth="1"/>
    <col min="9" max="9" width="11" style="59" customWidth="1"/>
    <col min="10" max="10" width="11.5546875" style="104" customWidth="1"/>
    <col min="11" max="11" width="16.5546875" style="104" customWidth="1"/>
    <col min="12" max="13" width="13.5546875" style="59" customWidth="1"/>
    <col min="14" max="14" width="13.5546875" style="108" customWidth="1"/>
    <col min="15" max="15" width="12.88671875" style="109" customWidth="1"/>
    <col min="16" max="16" width="16.109375" style="110" customWidth="1"/>
    <col min="17" max="17" width="19.109375" style="110" customWidth="1"/>
    <col min="18" max="16384" width="11.44140625" style="53"/>
  </cols>
  <sheetData>
    <row r="1" spans="1:18" ht="30" customHeight="1" x14ac:dyDescent="0.2">
      <c r="A1" s="632" t="s">
        <v>606</v>
      </c>
      <c r="B1" s="632"/>
      <c r="C1" s="632"/>
      <c r="D1" s="632"/>
      <c r="E1" s="632"/>
      <c r="F1" s="632"/>
      <c r="G1" s="632"/>
      <c r="H1" s="632"/>
      <c r="I1" s="632"/>
      <c r="J1" s="632"/>
      <c r="K1" s="632"/>
      <c r="L1" s="632"/>
      <c r="M1" s="632"/>
      <c r="N1" s="632"/>
      <c r="O1" s="632"/>
      <c r="P1" s="632"/>
      <c r="Q1" s="632"/>
      <c r="R1" s="52"/>
    </row>
    <row r="2" spans="1:18" s="54" customFormat="1" ht="33.6" customHeight="1" x14ac:dyDescent="0.3">
      <c r="A2" s="84" t="s">
        <v>2</v>
      </c>
      <c r="B2" s="85" t="str">
        <f>Basisdaten!B5</f>
        <v>Gemeinde Oberhaching</v>
      </c>
      <c r="C2" s="85"/>
      <c r="D2" s="87"/>
      <c r="I2" s="88" t="s">
        <v>3</v>
      </c>
      <c r="J2" s="634">
        <f>Basisdaten!E5</f>
        <v>0</v>
      </c>
      <c r="K2" s="634"/>
      <c r="L2" s="634"/>
      <c r="M2" s="634"/>
      <c r="N2" s="634"/>
      <c r="O2" s="634"/>
      <c r="P2" s="88" t="s">
        <v>1</v>
      </c>
      <c r="Q2" s="330">
        <f>Basisdaten!E3</f>
        <v>0</v>
      </c>
    </row>
    <row r="3" spans="1:18" s="54" customFormat="1" ht="27" customHeight="1" x14ac:dyDescent="0.3">
      <c r="A3" s="87" t="s">
        <v>4</v>
      </c>
      <c r="B3" s="85" t="s">
        <v>607</v>
      </c>
      <c r="C3" s="85"/>
      <c r="F3" s="86"/>
      <c r="G3" s="86"/>
      <c r="N3" s="413" t="s">
        <v>350</v>
      </c>
      <c r="O3" s="414">
        <f>'SVS GR'!F77</f>
        <v>0</v>
      </c>
      <c r="P3" s="94"/>
      <c r="Q3" s="95"/>
    </row>
    <row r="4" spans="1:18" s="54" customFormat="1" ht="30" customHeight="1" x14ac:dyDescent="0.3">
      <c r="N4" s="92"/>
      <c r="O4" s="93"/>
      <c r="P4" s="94"/>
      <c r="Q4" s="95"/>
    </row>
    <row r="5" spans="1:18" s="148" customFormat="1" ht="29.25" customHeight="1" x14ac:dyDescent="0.3">
      <c r="A5" s="238"/>
      <c r="B5" s="238"/>
      <c r="C5" s="238"/>
      <c r="D5" s="238"/>
      <c r="E5" s="238"/>
      <c r="F5" s="235"/>
      <c r="G5" s="235" t="s">
        <v>771</v>
      </c>
      <c r="H5" s="149">
        <f>SUBTOTAL(9,H8:H87)</f>
        <v>2016.3221999999998</v>
      </c>
      <c r="I5" s="150"/>
      <c r="J5" s="150"/>
      <c r="K5" s="149">
        <f>SUBTOTAL(9,K8:K87)</f>
        <v>1022.7161</v>
      </c>
      <c r="L5" s="151">
        <f>IF(ISERROR(K5/N5),0,(K5/N5))</f>
        <v>0</v>
      </c>
      <c r="M5" s="233">
        <f>SUBTOTAL(9,M8:M87)</f>
        <v>0</v>
      </c>
      <c r="N5" s="233">
        <f>SUBTOTAL(9,N8:N87)</f>
        <v>0</v>
      </c>
      <c r="O5" s="238"/>
      <c r="P5" s="152">
        <f>SUBTOTAL(9,P8:P87)</f>
        <v>0</v>
      </c>
      <c r="Q5" s="152">
        <f>SUBTOTAL(9,Q8:Q87)</f>
        <v>0</v>
      </c>
    </row>
    <row r="6" spans="1:18" s="148" customFormat="1" ht="26.25" customHeight="1" x14ac:dyDescent="0.3">
      <c r="A6" s="303"/>
      <c r="B6" s="303"/>
      <c r="C6" s="303"/>
      <c r="D6" s="303"/>
      <c r="E6" s="303"/>
      <c r="F6" s="237"/>
      <c r="G6" s="237" t="s">
        <v>243</v>
      </c>
      <c r="H6" s="153">
        <f>SUM(H$8:H$87)</f>
        <v>2016.3221999999998</v>
      </c>
      <c r="I6" s="156"/>
      <c r="J6" s="156"/>
      <c r="K6" s="153">
        <f>SUM(K$8:K$87)</f>
        <v>1022.7161</v>
      </c>
      <c r="L6" s="154">
        <f>IF(ISERROR(K6/N6),0,(K6/N6))</f>
        <v>0</v>
      </c>
      <c r="M6" s="234">
        <f>SUM(M$8:M$87)</f>
        <v>0</v>
      </c>
      <c r="N6" s="234">
        <f>SUM(N$8:N$87)</f>
        <v>0</v>
      </c>
      <c r="O6" s="303"/>
      <c r="P6" s="155">
        <f>SUM(P$8:P$87)</f>
        <v>0</v>
      </c>
      <c r="Q6" s="155">
        <f>SUM(Q$8:Q$87)</f>
        <v>0</v>
      </c>
    </row>
    <row r="7" spans="1:18" s="57" customFormat="1" ht="41.25" customHeight="1" x14ac:dyDescent="0.3">
      <c r="A7" s="55" t="s">
        <v>262</v>
      </c>
      <c r="B7" s="55" t="s">
        <v>248</v>
      </c>
      <c r="C7" s="55" t="s">
        <v>101</v>
      </c>
      <c r="D7" s="55" t="s">
        <v>103</v>
      </c>
      <c r="E7" s="55" t="s">
        <v>162</v>
      </c>
      <c r="F7" s="55" t="s">
        <v>613</v>
      </c>
      <c r="G7" s="55" t="s">
        <v>614</v>
      </c>
      <c r="H7" s="56" t="s">
        <v>100</v>
      </c>
      <c r="I7" s="56" t="s">
        <v>59</v>
      </c>
      <c r="J7" s="56" t="s">
        <v>75</v>
      </c>
      <c r="K7" s="56" t="s">
        <v>76</v>
      </c>
      <c r="L7" s="97" t="s">
        <v>77</v>
      </c>
      <c r="M7" s="98" t="s">
        <v>629</v>
      </c>
      <c r="N7" s="98" t="s">
        <v>78</v>
      </c>
      <c r="O7" s="99" t="s">
        <v>79</v>
      </c>
      <c r="P7" s="99" t="s">
        <v>80</v>
      </c>
      <c r="Q7" s="99" t="s">
        <v>81</v>
      </c>
    </row>
    <row r="8" spans="1:18" s="58" customFormat="1" ht="24.9" customHeight="1" x14ac:dyDescent="0.25">
      <c r="A8" s="525" t="str">
        <f>'Kalk UHR KiGa Kastanienallee'!A8</f>
        <v>Altbestand (Pestalozzistr.)</v>
      </c>
      <c r="B8" s="100" t="str">
        <f>'Kalk UHR KiGa Kastanienallee'!B8</f>
        <v>KG</v>
      </c>
      <c r="C8" s="304" t="str">
        <f>IF('Kalk UHR KiGa Kastanienallee'!C8="","",'Kalk UHR KiGa Kastanienallee'!C8)</f>
        <v/>
      </c>
      <c r="D8" s="423" t="str">
        <f>'Kalk UHR KiGa Kastanienallee'!D8</f>
        <v>Treppenhaus zum EG</v>
      </c>
      <c r="E8" s="304" t="str">
        <f>'Kalk UHR KiGa Kastanienallee'!E8</f>
        <v>Noppen</v>
      </c>
      <c r="F8" s="230" t="str">
        <f>'Kalk UHR KiGa Kastanienallee'!F8</f>
        <v>F3-W1</v>
      </c>
      <c r="G8" s="417" t="str">
        <f t="shared" ref="G8:G71" si="0">CONCATENATE((LEFT(F8,2)),"-",I8)</f>
        <v>F3-J0,5</v>
      </c>
      <c r="H8" s="130">
        <f>'Kalk UHR KiGa Kastanienallee'!G8</f>
        <v>8.8949999999999996</v>
      </c>
      <c r="I8" s="100" t="s">
        <v>726</v>
      </c>
      <c r="J8" s="331">
        <f>VLOOKUP(I8,Turnus!$H$9:$I$26,2,FALSE)</f>
        <v>0.5</v>
      </c>
      <c r="K8" s="130">
        <f t="shared" ref="K8" si="1">+H8*J8</f>
        <v>4.4474999999999998</v>
      </c>
      <c r="L8" s="131">
        <f>VLOOKUP($G8,'Leistungswerte GR Kigas'!$C$6:$F$37,4,FALSE)</f>
        <v>0</v>
      </c>
      <c r="M8" s="132">
        <f>IF(ISERROR(H8/L8),0,H8/L8)</f>
        <v>0</v>
      </c>
      <c r="N8" s="132">
        <f t="shared" ref="N8" si="2">IF(ISERROR(K8/L8),0,K8/L8)</f>
        <v>0</v>
      </c>
      <c r="O8" s="544">
        <f>O$3</f>
        <v>0</v>
      </c>
      <c r="P8" s="133">
        <f t="shared" ref="P8" si="3">IF(ISERROR(H8/L8*O8),0,H8/L8*O8)</f>
        <v>0</v>
      </c>
      <c r="Q8" s="134">
        <f t="shared" ref="Q8" si="4">+N8*O8</f>
        <v>0</v>
      </c>
    </row>
    <row r="9" spans="1:18" s="58" customFormat="1" ht="24.9" customHeight="1" x14ac:dyDescent="0.25">
      <c r="A9" s="525" t="str">
        <f>'Kalk UHR KiGa Kastanienallee'!A9</f>
        <v>Altbestand (Pestalozzistr.)</v>
      </c>
      <c r="B9" s="100" t="str">
        <f>'Kalk UHR KiGa Kastanienallee'!B9</f>
        <v>KG</v>
      </c>
      <c r="C9" s="304" t="str">
        <f>IF('Kalk UHR KiGa Kastanienallee'!C9="","",'Kalk UHR KiGa Kastanienallee'!C9)</f>
        <v/>
      </c>
      <c r="D9" s="423" t="str">
        <f>'Kalk UHR KiGa Kastanienallee'!D9</f>
        <v>Treppenhaus Grundfläche</v>
      </c>
      <c r="E9" s="304" t="str">
        <f>'Kalk UHR KiGa Kastanienallee'!E9</f>
        <v>Noppen</v>
      </c>
      <c r="F9" s="230" t="str">
        <f>'Kalk UHR KiGa Kastanienallee'!F9</f>
        <v>F3-W1</v>
      </c>
      <c r="G9" s="417" t="str">
        <f t="shared" si="0"/>
        <v>F3-J0,5</v>
      </c>
      <c r="H9" s="130">
        <f>'Kalk UHR KiGa Kastanienallee'!G9</f>
        <v>15.55</v>
      </c>
      <c r="I9" s="100" t="s">
        <v>726</v>
      </c>
      <c r="J9" s="331">
        <f>VLOOKUP(I9,Turnus!$H$9:$I$26,2,FALSE)</f>
        <v>0.5</v>
      </c>
      <c r="K9" s="130">
        <f t="shared" ref="K9:K72" si="5">+H9*J9</f>
        <v>7.7750000000000004</v>
      </c>
      <c r="L9" s="131">
        <f>VLOOKUP($G9,'Leistungswerte GR Kigas'!$C$6:$F$37,4,FALSE)</f>
        <v>0</v>
      </c>
      <c r="M9" s="132">
        <f t="shared" ref="M9:M72" si="6">IF(ISERROR(H9/L9),0,H9/L9)</f>
        <v>0</v>
      </c>
      <c r="N9" s="132">
        <f t="shared" ref="N9:N72" si="7">IF(ISERROR(K9/L9),0,K9/L9)</f>
        <v>0</v>
      </c>
      <c r="O9" s="544">
        <f t="shared" ref="O9:O72" si="8">O$3</f>
        <v>0</v>
      </c>
      <c r="P9" s="133">
        <f t="shared" ref="P9:P72" si="9">IF(ISERROR(H9/L9*O9),0,H9/L9*O9)</f>
        <v>0</v>
      </c>
      <c r="Q9" s="134">
        <f t="shared" ref="Q9:Q72" si="10">+N9*O9</f>
        <v>0</v>
      </c>
    </row>
    <row r="10" spans="1:18" s="58" customFormat="1" ht="24.9" customHeight="1" x14ac:dyDescent="0.25">
      <c r="A10" s="525" t="str">
        <f>'Kalk UHR KiGa Kastanienallee'!A10</f>
        <v>Altbestand (Pestalozzistr.)</v>
      </c>
      <c r="B10" s="100" t="str">
        <f>'Kalk UHR KiGa Kastanienallee'!B10</f>
        <v>KG</v>
      </c>
      <c r="C10" s="304" t="str">
        <f>IF('Kalk UHR KiGa Kastanienallee'!C10="","",'Kalk UHR KiGa Kastanienallee'!C10)</f>
        <v/>
      </c>
      <c r="D10" s="423" t="str">
        <f>'Kalk UHR KiGa Kastanienallee'!D10</f>
        <v>Kellerraum 2</v>
      </c>
      <c r="E10" s="304" t="str">
        <f>'Kalk UHR KiGa Kastanienallee'!E10</f>
        <v>Estrich</v>
      </c>
      <c r="F10" s="230" t="str">
        <f>'Kalk UHR KiGa Kastanienallee'!F10</f>
        <v>Z-kR</v>
      </c>
      <c r="G10" s="417" t="str">
        <f t="shared" si="0"/>
        <v>Z--kR</v>
      </c>
      <c r="H10" s="130">
        <f>'Kalk UHR KiGa Kastanienallee'!G10</f>
        <v>10.53</v>
      </c>
      <c r="I10" s="100" t="s">
        <v>68</v>
      </c>
      <c r="J10" s="331">
        <f>VLOOKUP(I10,Turnus!$H$9:$I$26,2,FALSE)</f>
        <v>0</v>
      </c>
      <c r="K10" s="130">
        <f t="shared" si="5"/>
        <v>0</v>
      </c>
      <c r="L10" s="131">
        <f>VLOOKUP($G10,'Leistungswerte GR Kigas'!$C$6:$F$37,4,FALSE)</f>
        <v>0</v>
      </c>
      <c r="M10" s="132">
        <f t="shared" si="6"/>
        <v>0</v>
      </c>
      <c r="N10" s="132">
        <f t="shared" si="7"/>
        <v>0</v>
      </c>
      <c r="O10" s="544">
        <f t="shared" si="8"/>
        <v>0</v>
      </c>
      <c r="P10" s="133">
        <f t="shared" si="9"/>
        <v>0</v>
      </c>
      <c r="Q10" s="134">
        <f t="shared" si="10"/>
        <v>0</v>
      </c>
    </row>
    <row r="11" spans="1:18" s="58" customFormat="1" ht="24.9" customHeight="1" x14ac:dyDescent="0.25">
      <c r="A11" s="525" t="str">
        <f>'Kalk UHR KiGa Kastanienallee'!A11</f>
        <v>Altbestand (Pestalozzistr.)</v>
      </c>
      <c r="B11" s="100" t="str">
        <f>'Kalk UHR KiGa Kastanienallee'!B11</f>
        <v>KG</v>
      </c>
      <c r="C11" s="304" t="str">
        <f>IF('Kalk UHR KiGa Kastanienallee'!C11="","",'Kalk UHR KiGa Kastanienallee'!C11)</f>
        <v/>
      </c>
      <c r="D11" s="423" t="str">
        <f>'Kalk UHR KiGa Kastanienallee'!D11</f>
        <v>Anschlussraum</v>
      </c>
      <c r="E11" s="304" t="str">
        <f>'Kalk UHR KiGa Kastanienallee'!E11</f>
        <v>Estrich</v>
      </c>
      <c r="F11" s="230" t="str">
        <f>'Kalk UHR KiGa Kastanienallee'!F11</f>
        <v>Z-kR</v>
      </c>
      <c r="G11" s="417" t="str">
        <f t="shared" si="0"/>
        <v>Z--kR</v>
      </c>
      <c r="H11" s="130">
        <f>'Kalk UHR KiGa Kastanienallee'!G11</f>
        <v>8.92</v>
      </c>
      <c r="I11" s="100" t="s">
        <v>68</v>
      </c>
      <c r="J11" s="331">
        <f>VLOOKUP(I11,Turnus!$H$9:$I$26,2,FALSE)</f>
        <v>0</v>
      </c>
      <c r="K11" s="130">
        <f t="shared" si="5"/>
        <v>0</v>
      </c>
      <c r="L11" s="131">
        <f>VLOOKUP($G11,'Leistungswerte GR Kigas'!$C$6:$F$37,4,FALSE)</f>
        <v>0</v>
      </c>
      <c r="M11" s="132">
        <f t="shared" si="6"/>
        <v>0</v>
      </c>
      <c r="N11" s="132">
        <f t="shared" si="7"/>
        <v>0</v>
      </c>
      <c r="O11" s="544">
        <f t="shared" si="8"/>
        <v>0</v>
      </c>
      <c r="P11" s="133">
        <f t="shared" si="9"/>
        <v>0</v>
      </c>
      <c r="Q11" s="134">
        <f t="shared" si="10"/>
        <v>0</v>
      </c>
    </row>
    <row r="12" spans="1:18" s="58" customFormat="1" ht="24.9" customHeight="1" x14ac:dyDescent="0.25">
      <c r="A12" s="525" t="str">
        <f>'Kalk UHR KiGa Kastanienallee'!A12</f>
        <v>Altbestand (Pestalozzistr.)</v>
      </c>
      <c r="B12" s="100" t="str">
        <f>'Kalk UHR KiGa Kastanienallee'!B12</f>
        <v>KG</v>
      </c>
      <c r="C12" s="304" t="str">
        <f>IF('Kalk UHR KiGa Kastanienallee'!C12="","",'Kalk UHR KiGa Kastanienallee'!C12)</f>
        <v/>
      </c>
      <c r="D12" s="423" t="str">
        <f>'Kalk UHR KiGa Kastanienallee'!D12</f>
        <v>Heizraum</v>
      </c>
      <c r="E12" s="304" t="str">
        <f>'Kalk UHR KiGa Kastanienallee'!E12</f>
        <v>Fliesen</v>
      </c>
      <c r="F12" s="230" t="str">
        <f>'Kalk UHR KiGa Kastanienallee'!F12</f>
        <v>Z-kR</v>
      </c>
      <c r="G12" s="417" t="str">
        <f t="shared" si="0"/>
        <v>Z--kR</v>
      </c>
      <c r="H12" s="130">
        <f>'Kalk UHR KiGa Kastanienallee'!G12</f>
        <v>17.62</v>
      </c>
      <c r="I12" s="100" t="s">
        <v>68</v>
      </c>
      <c r="J12" s="331">
        <f>VLOOKUP(I12,Turnus!$H$9:$I$26,2,FALSE)</f>
        <v>0</v>
      </c>
      <c r="K12" s="130">
        <f t="shared" si="5"/>
        <v>0</v>
      </c>
      <c r="L12" s="131">
        <f>VLOOKUP($G12,'Leistungswerte GR Kigas'!$C$6:$F$37,4,FALSE)</f>
        <v>0</v>
      </c>
      <c r="M12" s="132">
        <f t="shared" si="6"/>
        <v>0</v>
      </c>
      <c r="N12" s="132">
        <f t="shared" si="7"/>
        <v>0</v>
      </c>
      <c r="O12" s="544">
        <f t="shared" si="8"/>
        <v>0</v>
      </c>
      <c r="P12" s="133">
        <f t="shared" si="9"/>
        <v>0</v>
      </c>
      <c r="Q12" s="134">
        <f t="shared" si="10"/>
        <v>0</v>
      </c>
    </row>
    <row r="13" spans="1:18" s="58" customFormat="1" ht="24.9" customHeight="1" x14ac:dyDescent="0.25">
      <c r="A13" s="525" t="str">
        <f>'Kalk UHR KiGa Kastanienallee'!A13</f>
        <v>Altbestand (Pestalozzistr.)</v>
      </c>
      <c r="B13" s="100" t="str">
        <f>'Kalk UHR KiGa Kastanienallee'!B13</f>
        <v>KG</v>
      </c>
      <c r="C13" s="304" t="str">
        <f>IF('Kalk UHR KiGa Kastanienallee'!C13="","",'Kalk UHR KiGa Kastanienallee'!C13)</f>
        <v/>
      </c>
      <c r="D13" s="423" t="str">
        <f>'Kalk UHR KiGa Kastanienallee'!D13</f>
        <v>Flur</v>
      </c>
      <c r="E13" s="304" t="str">
        <f>'Kalk UHR KiGa Kastanienallee'!E13</f>
        <v>PVC</v>
      </c>
      <c r="F13" s="230" t="str">
        <f>'Kalk UHR KiGa Kastanienallee'!F13</f>
        <v>Z-kR</v>
      </c>
      <c r="G13" s="417" t="str">
        <f t="shared" si="0"/>
        <v>Z--kR</v>
      </c>
      <c r="H13" s="130">
        <f>'Kalk UHR KiGa Kastanienallee'!G13</f>
        <v>11.15</v>
      </c>
      <c r="I13" s="100" t="s">
        <v>68</v>
      </c>
      <c r="J13" s="331">
        <f>VLOOKUP(I13,Turnus!$H$9:$I$26,2,FALSE)</f>
        <v>0</v>
      </c>
      <c r="K13" s="130">
        <f t="shared" si="5"/>
        <v>0</v>
      </c>
      <c r="L13" s="131">
        <f>VLOOKUP($G13,'Leistungswerte GR Kigas'!$C$6:$F$37,4,FALSE)</f>
        <v>0</v>
      </c>
      <c r="M13" s="132">
        <f t="shared" si="6"/>
        <v>0</v>
      </c>
      <c r="N13" s="132">
        <f t="shared" si="7"/>
        <v>0</v>
      </c>
      <c r="O13" s="544">
        <f t="shared" si="8"/>
        <v>0</v>
      </c>
      <c r="P13" s="133">
        <f t="shared" si="9"/>
        <v>0</v>
      </c>
      <c r="Q13" s="134">
        <f t="shared" si="10"/>
        <v>0</v>
      </c>
    </row>
    <row r="14" spans="1:18" s="58" customFormat="1" ht="24.9" customHeight="1" x14ac:dyDescent="0.25">
      <c r="A14" s="525" t="str">
        <f>'Kalk UHR KiGa Kastanienallee'!A14</f>
        <v>Altbestand (Pestalozzistr.)</v>
      </c>
      <c r="B14" s="100" t="str">
        <f>'Kalk UHR KiGa Kastanienallee'!B14</f>
        <v>KG</v>
      </c>
      <c r="C14" s="304" t="str">
        <f>IF('Kalk UHR KiGa Kastanienallee'!C14="","",'Kalk UHR KiGa Kastanienallee'!C14)</f>
        <v/>
      </c>
      <c r="D14" s="423" t="str">
        <f>'Kalk UHR KiGa Kastanienallee'!D14</f>
        <v>Abstellraum 1</v>
      </c>
      <c r="E14" s="304" t="str">
        <f>'Kalk UHR KiGa Kastanienallee'!E14</f>
        <v>Estrich</v>
      </c>
      <c r="F14" s="230" t="str">
        <f>'Kalk UHR KiGa Kastanienallee'!F14</f>
        <v>Z-kR</v>
      </c>
      <c r="G14" s="417" t="str">
        <f t="shared" si="0"/>
        <v>Z--kR</v>
      </c>
      <c r="H14" s="130">
        <f>'Kalk UHR KiGa Kastanienallee'!G14</f>
        <v>11.4</v>
      </c>
      <c r="I14" s="100" t="s">
        <v>68</v>
      </c>
      <c r="J14" s="331">
        <f>VLOOKUP(I14,Turnus!$H$9:$I$26,2,FALSE)</f>
        <v>0</v>
      </c>
      <c r="K14" s="130">
        <f t="shared" si="5"/>
        <v>0</v>
      </c>
      <c r="L14" s="131">
        <f>VLOOKUP($G14,'Leistungswerte GR Kigas'!$C$6:$F$37,4,FALSE)</f>
        <v>0</v>
      </c>
      <c r="M14" s="132">
        <f t="shared" si="6"/>
        <v>0</v>
      </c>
      <c r="N14" s="132">
        <f t="shared" si="7"/>
        <v>0</v>
      </c>
      <c r="O14" s="544">
        <f t="shared" si="8"/>
        <v>0</v>
      </c>
      <c r="P14" s="133">
        <f t="shared" si="9"/>
        <v>0</v>
      </c>
      <c r="Q14" s="134">
        <f t="shared" si="10"/>
        <v>0</v>
      </c>
    </row>
    <row r="15" spans="1:18" s="58" customFormat="1" ht="24.9" customHeight="1" x14ac:dyDescent="0.25">
      <c r="A15" s="525" t="str">
        <f>'Kalk UHR KiGa Kastanienallee'!A15</f>
        <v>Altbestand (Pestalozzistr.)</v>
      </c>
      <c r="B15" s="100" t="str">
        <f>'Kalk UHR KiGa Kastanienallee'!B15</f>
        <v>KG</v>
      </c>
      <c r="C15" s="304" t="str">
        <f>IF('Kalk UHR KiGa Kastanienallee'!C15="","",'Kalk UHR KiGa Kastanienallee'!C15)</f>
        <v/>
      </c>
      <c r="D15" s="423" t="str">
        <f>'Kalk UHR KiGa Kastanienallee'!D15</f>
        <v>Abstellraum 2</v>
      </c>
      <c r="E15" s="304" t="str">
        <f>'Kalk UHR KiGa Kastanienallee'!E15</f>
        <v>Estrich</v>
      </c>
      <c r="F15" s="230" t="str">
        <f>'Kalk UHR KiGa Kastanienallee'!F15</f>
        <v>Z-kR</v>
      </c>
      <c r="G15" s="417" t="str">
        <f t="shared" si="0"/>
        <v>Z--kR</v>
      </c>
      <c r="H15" s="130">
        <f>'Kalk UHR KiGa Kastanienallee'!G15</f>
        <v>2.78</v>
      </c>
      <c r="I15" s="100" t="s">
        <v>68</v>
      </c>
      <c r="J15" s="331">
        <f>VLOOKUP(I15,Turnus!$H$9:$I$26,2,FALSE)</f>
        <v>0</v>
      </c>
      <c r="K15" s="130">
        <f t="shared" si="5"/>
        <v>0</v>
      </c>
      <c r="L15" s="131">
        <f>VLOOKUP($G15,'Leistungswerte GR Kigas'!$C$6:$F$37,4,FALSE)</f>
        <v>0</v>
      </c>
      <c r="M15" s="132">
        <f t="shared" si="6"/>
        <v>0</v>
      </c>
      <c r="N15" s="132">
        <f t="shared" si="7"/>
        <v>0</v>
      </c>
      <c r="O15" s="544">
        <f t="shared" si="8"/>
        <v>0</v>
      </c>
      <c r="P15" s="133">
        <f t="shared" si="9"/>
        <v>0</v>
      </c>
      <c r="Q15" s="134">
        <f t="shared" si="10"/>
        <v>0</v>
      </c>
    </row>
    <row r="16" spans="1:18" s="58" customFormat="1" ht="24.9" customHeight="1" x14ac:dyDescent="0.25">
      <c r="A16" s="525" t="str">
        <f>'Kalk UHR KiGa Kastanienallee'!A16</f>
        <v>Altbestand (Pestalozzistr.)</v>
      </c>
      <c r="B16" s="100" t="str">
        <f>'Kalk UHR KiGa Kastanienallee'!B16</f>
        <v>KG</v>
      </c>
      <c r="C16" s="304" t="str">
        <f>IF('Kalk UHR KiGa Kastanienallee'!C16="","",'Kalk UHR KiGa Kastanienallee'!C16)</f>
        <v/>
      </c>
      <c r="D16" s="423" t="str">
        <f>'Kalk UHR KiGa Kastanienallee'!D16</f>
        <v>Abstellraum 3</v>
      </c>
      <c r="E16" s="304" t="str">
        <f>'Kalk UHR KiGa Kastanienallee'!E16</f>
        <v>Estrich</v>
      </c>
      <c r="F16" s="230" t="str">
        <f>'Kalk UHR KiGa Kastanienallee'!F16</f>
        <v>Z-kR</v>
      </c>
      <c r="G16" s="417" t="str">
        <f t="shared" si="0"/>
        <v>Z--kR</v>
      </c>
      <c r="H16" s="130">
        <f>'Kalk UHR KiGa Kastanienallee'!G16</f>
        <v>2.02</v>
      </c>
      <c r="I16" s="100" t="s">
        <v>68</v>
      </c>
      <c r="J16" s="331">
        <f>VLOOKUP(I16,Turnus!$H$9:$I$26,2,FALSE)</f>
        <v>0</v>
      </c>
      <c r="K16" s="130">
        <f t="shared" si="5"/>
        <v>0</v>
      </c>
      <c r="L16" s="131">
        <f>VLOOKUP($G16,'Leistungswerte GR Kigas'!$C$6:$F$37,4,FALSE)</f>
        <v>0</v>
      </c>
      <c r="M16" s="132">
        <f t="shared" si="6"/>
        <v>0</v>
      </c>
      <c r="N16" s="132">
        <f t="shared" si="7"/>
        <v>0</v>
      </c>
      <c r="O16" s="544">
        <f t="shared" si="8"/>
        <v>0</v>
      </c>
      <c r="P16" s="133">
        <f t="shared" si="9"/>
        <v>0</v>
      </c>
      <c r="Q16" s="134">
        <f t="shared" si="10"/>
        <v>0</v>
      </c>
    </row>
    <row r="17" spans="1:18" s="58" customFormat="1" ht="24.9" customHeight="1" x14ac:dyDescent="0.25">
      <c r="A17" s="525" t="str">
        <f>'Kalk UHR KiGa Kastanienallee'!A17</f>
        <v>Altbestand (Pestalozzistr.)</v>
      </c>
      <c r="B17" s="100" t="str">
        <f>'Kalk UHR KiGa Kastanienallee'!B17</f>
        <v>KG</v>
      </c>
      <c r="C17" s="304" t="str">
        <f>IF('Kalk UHR KiGa Kastanienallee'!C17="","",'Kalk UHR KiGa Kastanienallee'!C17)</f>
        <v/>
      </c>
      <c r="D17" s="423" t="str">
        <f>'Kalk UHR KiGa Kastanienallee'!D17</f>
        <v>Keller 1</v>
      </c>
      <c r="E17" s="304" t="str">
        <f>'Kalk UHR KiGa Kastanienallee'!E17</f>
        <v>PVC</v>
      </c>
      <c r="F17" s="230" t="str">
        <f>'Kalk UHR KiGa Kastanienallee'!F17</f>
        <v>Z-kR</v>
      </c>
      <c r="G17" s="417" t="str">
        <f t="shared" si="0"/>
        <v>Z--kR</v>
      </c>
      <c r="H17" s="130">
        <f>'Kalk UHR KiGa Kastanienallee'!G17</f>
        <v>41.26</v>
      </c>
      <c r="I17" s="100" t="s">
        <v>68</v>
      </c>
      <c r="J17" s="331">
        <f>VLOOKUP(I17,Turnus!$H$9:$I$26,2,FALSE)</f>
        <v>0</v>
      </c>
      <c r="K17" s="130">
        <f t="shared" si="5"/>
        <v>0</v>
      </c>
      <c r="L17" s="131">
        <f>VLOOKUP($G17,'Leistungswerte GR Kigas'!$C$6:$F$37,4,FALSE)</f>
        <v>0</v>
      </c>
      <c r="M17" s="132">
        <f t="shared" si="6"/>
        <v>0</v>
      </c>
      <c r="N17" s="132">
        <f t="shared" si="7"/>
        <v>0</v>
      </c>
      <c r="O17" s="544">
        <f t="shared" si="8"/>
        <v>0</v>
      </c>
      <c r="P17" s="133">
        <f t="shared" si="9"/>
        <v>0</v>
      </c>
      <c r="Q17" s="134">
        <f t="shared" si="10"/>
        <v>0</v>
      </c>
      <c r="R17" s="311"/>
    </row>
    <row r="18" spans="1:18" s="58" customFormat="1" ht="24.9" customHeight="1" x14ac:dyDescent="0.25">
      <c r="A18" s="525" t="str">
        <f>'Kalk UHR KiGa Kastanienallee'!A18</f>
        <v>Altbestand</v>
      </c>
      <c r="B18" s="100" t="str">
        <f>'Kalk UHR KiGa Kastanienallee'!B18</f>
        <v>KG</v>
      </c>
      <c r="C18" s="304" t="str">
        <f>IF('Kalk UHR KiGa Kastanienallee'!C18="","",'Kalk UHR KiGa Kastanienallee'!C18)</f>
        <v/>
      </c>
      <c r="D18" s="423" t="str">
        <f>'Kalk UHR KiGa Kastanienallee'!D18</f>
        <v>Treppenhaus zum EG</v>
      </c>
      <c r="E18" s="304" t="str">
        <f>'Kalk UHR KiGa Kastanienallee'!E18</f>
        <v>Fliesen</v>
      </c>
      <c r="F18" s="230" t="str">
        <f>'Kalk UHR KiGa Kastanienallee'!F18</f>
        <v>F3-W5</v>
      </c>
      <c r="G18" s="417" t="str">
        <f t="shared" si="0"/>
        <v>F3-J0,5</v>
      </c>
      <c r="H18" s="130">
        <f>'Kalk UHR KiGa Kastanienallee'!G18</f>
        <v>14.77</v>
      </c>
      <c r="I18" s="100" t="s">
        <v>726</v>
      </c>
      <c r="J18" s="331">
        <f>VLOOKUP(I18,Turnus!$H$9:$I$26,2,FALSE)</f>
        <v>0.5</v>
      </c>
      <c r="K18" s="130">
        <f t="shared" si="5"/>
        <v>7.3849999999999998</v>
      </c>
      <c r="L18" s="131">
        <f>VLOOKUP($G18,'Leistungswerte GR Kigas'!$C$6:$F$37,4,FALSE)</f>
        <v>0</v>
      </c>
      <c r="M18" s="132">
        <f t="shared" si="6"/>
        <v>0</v>
      </c>
      <c r="N18" s="132">
        <f t="shared" si="7"/>
        <v>0</v>
      </c>
      <c r="O18" s="544">
        <f t="shared" si="8"/>
        <v>0</v>
      </c>
      <c r="P18" s="133">
        <f t="shared" si="9"/>
        <v>0</v>
      </c>
      <c r="Q18" s="134">
        <f t="shared" si="10"/>
        <v>0</v>
      </c>
    </row>
    <row r="19" spans="1:18" s="58" customFormat="1" ht="24.9" customHeight="1" x14ac:dyDescent="0.25">
      <c r="A19" s="525" t="str">
        <f>'Kalk UHR KiGa Kastanienallee'!A19</f>
        <v>Altbestand</v>
      </c>
      <c r="B19" s="100" t="str">
        <f>'Kalk UHR KiGa Kastanienallee'!B19</f>
        <v>KG</v>
      </c>
      <c r="C19" s="304" t="str">
        <f>IF('Kalk UHR KiGa Kastanienallee'!C19="","",'Kalk UHR KiGa Kastanienallee'!C19)</f>
        <v/>
      </c>
      <c r="D19" s="423" t="str">
        <f>'Kalk UHR KiGa Kastanienallee'!D19</f>
        <v xml:space="preserve">Flur </v>
      </c>
      <c r="E19" s="304" t="str">
        <f>'Kalk UHR KiGa Kastanienallee'!E19</f>
        <v>Fliesen</v>
      </c>
      <c r="F19" s="230" t="str">
        <f>'Kalk UHR KiGa Kastanienallee'!F19</f>
        <v>F1-W5</v>
      </c>
      <c r="G19" s="417" t="str">
        <f t="shared" si="0"/>
        <v>F1-J0,5</v>
      </c>
      <c r="H19" s="130">
        <f>'Kalk UHR KiGa Kastanienallee'!G19</f>
        <v>18.559999999999999</v>
      </c>
      <c r="I19" s="100" t="s">
        <v>726</v>
      </c>
      <c r="J19" s="331">
        <f>VLOOKUP(I19,Turnus!$H$9:$I$26,2,FALSE)</f>
        <v>0.5</v>
      </c>
      <c r="K19" s="130">
        <f t="shared" si="5"/>
        <v>9.2799999999999994</v>
      </c>
      <c r="L19" s="131">
        <f>VLOOKUP($G19,'Leistungswerte GR Kigas'!$C$6:$F$37,4,FALSE)</f>
        <v>0</v>
      </c>
      <c r="M19" s="132">
        <f t="shared" si="6"/>
        <v>0</v>
      </c>
      <c r="N19" s="132">
        <f t="shared" si="7"/>
        <v>0</v>
      </c>
      <c r="O19" s="544">
        <f t="shared" si="8"/>
        <v>0</v>
      </c>
      <c r="P19" s="133">
        <f t="shared" si="9"/>
        <v>0</v>
      </c>
      <c r="Q19" s="134">
        <f t="shared" si="10"/>
        <v>0</v>
      </c>
    </row>
    <row r="20" spans="1:18" s="58" customFormat="1" ht="24.9" customHeight="1" x14ac:dyDescent="0.25">
      <c r="A20" s="525" t="str">
        <f>'Kalk UHR KiGa Kastanienallee'!A20</f>
        <v>Altbestand</v>
      </c>
      <c r="B20" s="100" t="str">
        <f>'Kalk UHR KiGa Kastanienallee'!B20</f>
        <v>KG</v>
      </c>
      <c r="C20" s="304" t="str">
        <f>IF('Kalk UHR KiGa Kastanienallee'!C20="","",'Kalk UHR KiGa Kastanienallee'!C20)</f>
        <v/>
      </c>
      <c r="D20" s="423" t="str">
        <f>'Kalk UHR KiGa Kastanienallee'!D20</f>
        <v>Waschmaschinenraum Kiga</v>
      </c>
      <c r="E20" s="304" t="str">
        <f>'Kalk UHR KiGa Kastanienallee'!E20</f>
        <v>Fliesen</v>
      </c>
      <c r="F20" s="230" t="str">
        <f>'Kalk UHR KiGa Kastanienallee'!F20</f>
        <v>L1-W1</v>
      </c>
      <c r="G20" s="417" t="str">
        <f t="shared" si="0"/>
        <v>L1-J0,5</v>
      </c>
      <c r="H20" s="130">
        <f>'Kalk UHR KiGa Kastanienallee'!G20</f>
        <v>15.17</v>
      </c>
      <c r="I20" s="100" t="s">
        <v>726</v>
      </c>
      <c r="J20" s="331">
        <f>VLOOKUP(I20,Turnus!$H$9:$I$26,2,FALSE)</f>
        <v>0.5</v>
      </c>
      <c r="K20" s="130">
        <f t="shared" si="5"/>
        <v>7.585</v>
      </c>
      <c r="L20" s="131">
        <f>VLOOKUP($G20,'Leistungswerte GR Kigas'!$C$6:$F$37,4,FALSE)</f>
        <v>0</v>
      </c>
      <c r="M20" s="132">
        <f t="shared" si="6"/>
        <v>0</v>
      </c>
      <c r="N20" s="132">
        <f t="shared" si="7"/>
        <v>0</v>
      </c>
      <c r="O20" s="544">
        <f t="shared" si="8"/>
        <v>0</v>
      </c>
      <c r="P20" s="133">
        <f t="shared" si="9"/>
        <v>0</v>
      </c>
      <c r="Q20" s="134">
        <f t="shared" si="10"/>
        <v>0</v>
      </c>
    </row>
    <row r="21" spans="1:18" s="58" customFormat="1" ht="24.9" customHeight="1" x14ac:dyDescent="0.25">
      <c r="A21" s="525" t="str">
        <f>'Kalk UHR KiGa Kastanienallee'!A21</f>
        <v>Altbestand</v>
      </c>
      <c r="B21" s="100" t="str">
        <f>'Kalk UHR KiGa Kastanienallee'!B21</f>
        <v>KG</v>
      </c>
      <c r="C21" s="304" t="str">
        <f>IF('Kalk UHR KiGa Kastanienallee'!C21="","",'Kalk UHR KiGa Kastanienallee'!C21)</f>
        <v/>
      </c>
      <c r="D21" s="423" t="str">
        <f>'Kalk UHR KiGa Kastanienallee'!D21</f>
        <v>Ballettsaal/Turnraum</v>
      </c>
      <c r="E21" s="304" t="str">
        <f>'Kalk UHR KiGa Kastanienallee'!E21</f>
        <v>Parkett</v>
      </c>
      <c r="F21" s="230" t="str">
        <f>'Kalk UHR KiGa Kastanienallee'!F21</f>
        <v>N2-W5</v>
      </c>
      <c r="G21" s="417" t="str">
        <f t="shared" si="0"/>
        <v>N2-J0,5</v>
      </c>
      <c r="H21" s="130">
        <f>'Kalk UHR KiGa Kastanienallee'!G21</f>
        <v>93.47</v>
      </c>
      <c r="I21" s="100" t="s">
        <v>726</v>
      </c>
      <c r="J21" s="331">
        <f>VLOOKUP(I21,Turnus!$H$9:$I$26,2,FALSE)</f>
        <v>0.5</v>
      </c>
      <c r="K21" s="130">
        <f t="shared" si="5"/>
        <v>46.734999999999999</v>
      </c>
      <c r="L21" s="131">
        <f>VLOOKUP($G21,'Leistungswerte GR Kigas'!$C$6:$F$37,4,FALSE)</f>
        <v>0</v>
      </c>
      <c r="M21" s="132">
        <f t="shared" si="6"/>
        <v>0</v>
      </c>
      <c r="N21" s="132">
        <f t="shared" si="7"/>
        <v>0</v>
      </c>
      <c r="O21" s="544">
        <f t="shared" si="8"/>
        <v>0</v>
      </c>
      <c r="P21" s="133">
        <f t="shared" si="9"/>
        <v>0</v>
      </c>
      <c r="Q21" s="134">
        <f t="shared" si="10"/>
        <v>0</v>
      </c>
    </row>
    <row r="22" spans="1:18" s="58" customFormat="1" ht="24.9" customHeight="1" x14ac:dyDescent="0.25">
      <c r="A22" s="525" t="str">
        <f>'Kalk UHR KiGa Kastanienallee'!A22</f>
        <v>Altbestand</v>
      </c>
      <c r="B22" s="100" t="str">
        <f>'Kalk UHR KiGa Kastanienallee'!B22</f>
        <v>KG</v>
      </c>
      <c r="C22" s="304" t="str">
        <f>IF('Kalk UHR KiGa Kastanienallee'!C22="","",'Kalk UHR KiGa Kastanienallee'!C22)</f>
        <v/>
      </c>
      <c r="D22" s="423" t="str">
        <f>'Kalk UHR KiGa Kastanienallee'!D22</f>
        <v>Garderobe</v>
      </c>
      <c r="E22" s="304" t="str">
        <f>'Kalk UHR KiGa Kastanienallee'!E22</f>
        <v>Noppen</v>
      </c>
      <c r="F22" s="230" t="str">
        <f>'Kalk UHR KiGa Kastanienallee'!F22</f>
        <v>H1-W5</v>
      </c>
      <c r="G22" s="417" t="str">
        <f t="shared" si="0"/>
        <v>H1-J0,5</v>
      </c>
      <c r="H22" s="130">
        <f>'Kalk UHR KiGa Kastanienallee'!G22</f>
        <v>8.84</v>
      </c>
      <c r="I22" s="100" t="s">
        <v>726</v>
      </c>
      <c r="J22" s="331">
        <f>VLOOKUP(I22,Turnus!$H$9:$I$26,2,FALSE)</f>
        <v>0.5</v>
      </c>
      <c r="K22" s="130">
        <f t="shared" si="5"/>
        <v>4.42</v>
      </c>
      <c r="L22" s="131">
        <f>VLOOKUP($G22,'Leistungswerte GR Kigas'!$C$6:$F$37,4,FALSE)</f>
        <v>0</v>
      </c>
      <c r="M22" s="132">
        <f t="shared" si="6"/>
        <v>0</v>
      </c>
      <c r="N22" s="132">
        <f t="shared" si="7"/>
        <v>0</v>
      </c>
      <c r="O22" s="544">
        <f t="shared" si="8"/>
        <v>0</v>
      </c>
      <c r="P22" s="133">
        <f t="shared" si="9"/>
        <v>0</v>
      </c>
      <c r="Q22" s="134">
        <f t="shared" si="10"/>
        <v>0</v>
      </c>
    </row>
    <row r="23" spans="1:18" s="58" customFormat="1" ht="24.9" customHeight="1" x14ac:dyDescent="0.25">
      <c r="A23" s="525" t="str">
        <f>'Kalk UHR KiGa Kastanienallee'!A23</f>
        <v>Altbestand</v>
      </c>
      <c r="B23" s="100" t="str">
        <f>'Kalk UHR KiGa Kastanienallee'!B23</f>
        <v>KG</v>
      </c>
      <c r="C23" s="304" t="str">
        <f>IF('Kalk UHR KiGa Kastanienallee'!C23="","",'Kalk UHR KiGa Kastanienallee'!C23)</f>
        <v/>
      </c>
      <c r="D23" s="423" t="str">
        <f>'Kalk UHR KiGa Kastanienallee'!D23</f>
        <v>Lager</v>
      </c>
      <c r="E23" s="304" t="str">
        <f>'Kalk UHR KiGa Kastanienallee'!E23</f>
        <v>PVC</v>
      </c>
      <c r="F23" s="230" t="str">
        <f>'Kalk UHR KiGa Kastanienallee'!F23</f>
        <v>L1-M1</v>
      </c>
      <c r="G23" s="417" t="str">
        <f t="shared" si="0"/>
        <v>L1-kR</v>
      </c>
      <c r="H23" s="130">
        <f>'Kalk UHR KiGa Kastanienallee'!G23</f>
        <v>12.29</v>
      </c>
      <c r="I23" s="100" t="s">
        <v>68</v>
      </c>
      <c r="J23" s="331">
        <f>VLOOKUP(I23,Turnus!$H$9:$I$26,2,FALSE)</f>
        <v>0</v>
      </c>
      <c r="K23" s="130">
        <f t="shared" si="5"/>
        <v>0</v>
      </c>
      <c r="L23" s="131">
        <f>VLOOKUP($G23,'Leistungswerte GR Kigas'!$C$6:$F$37,4,FALSE)</f>
        <v>0</v>
      </c>
      <c r="M23" s="132">
        <f t="shared" si="6"/>
        <v>0</v>
      </c>
      <c r="N23" s="132">
        <f t="shared" si="7"/>
        <v>0</v>
      </c>
      <c r="O23" s="544">
        <f t="shared" si="8"/>
        <v>0</v>
      </c>
      <c r="P23" s="133">
        <f t="shared" si="9"/>
        <v>0</v>
      </c>
      <c r="Q23" s="134">
        <f t="shared" si="10"/>
        <v>0</v>
      </c>
    </row>
    <row r="24" spans="1:18" s="58" customFormat="1" ht="24.9" customHeight="1" x14ac:dyDescent="0.25">
      <c r="A24" s="525" t="str">
        <f>'Kalk UHR KiGa Kastanienallee'!A24</f>
        <v>Altbestand</v>
      </c>
      <c r="B24" s="100" t="str">
        <f>'Kalk UHR KiGa Kastanienallee'!B24</f>
        <v>KG</v>
      </c>
      <c r="C24" s="304" t="str">
        <f>IF('Kalk UHR KiGa Kastanienallee'!C24="","",'Kalk UHR KiGa Kastanienallee'!C24)</f>
        <v/>
      </c>
      <c r="D24" s="423" t="str">
        <f>'Kalk UHR KiGa Kastanienallee'!D24</f>
        <v>Elektroraum</v>
      </c>
      <c r="E24" s="304" t="str">
        <f>'Kalk UHR KiGa Kastanienallee'!E24</f>
        <v>Hartbelag</v>
      </c>
      <c r="F24" s="230" t="str">
        <f>'Kalk UHR KiGa Kastanienallee'!F24</f>
        <v>Z-kR</v>
      </c>
      <c r="G24" s="417" t="str">
        <f t="shared" si="0"/>
        <v>Z--kR</v>
      </c>
      <c r="H24" s="130">
        <f>'Kalk UHR KiGa Kastanienallee'!G24</f>
        <v>5.68</v>
      </c>
      <c r="I24" s="100" t="s">
        <v>68</v>
      </c>
      <c r="J24" s="331">
        <f>VLOOKUP(I24,Turnus!$H$9:$I$26,2,FALSE)</f>
        <v>0</v>
      </c>
      <c r="K24" s="130">
        <f t="shared" si="5"/>
        <v>0</v>
      </c>
      <c r="L24" s="131">
        <f>VLOOKUP($G24,'Leistungswerte GR Kigas'!$C$6:$F$37,4,FALSE)</f>
        <v>0</v>
      </c>
      <c r="M24" s="132">
        <f t="shared" si="6"/>
        <v>0</v>
      </c>
      <c r="N24" s="132">
        <f t="shared" si="7"/>
        <v>0</v>
      </c>
      <c r="O24" s="544">
        <f t="shared" si="8"/>
        <v>0</v>
      </c>
      <c r="P24" s="133">
        <f t="shared" si="9"/>
        <v>0</v>
      </c>
      <c r="Q24" s="134">
        <f t="shared" si="10"/>
        <v>0</v>
      </c>
    </row>
    <row r="25" spans="1:18" s="58" customFormat="1" ht="24.9" customHeight="1" x14ac:dyDescent="0.25">
      <c r="A25" s="525" t="str">
        <f>'Kalk UHR KiGa Kastanienallee'!A25</f>
        <v>Altbestand</v>
      </c>
      <c r="B25" s="100" t="str">
        <f>'Kalk UHR KiGa Kastanienallee'!B25</f>
        <v>KG</v>
      </c>
      <c r="C25" s="304" t="str">
        <f>IF('Kalk UHR KiGa Kastanienallee'!C25="","",'Kalk UHR KiGa Kastanienallee'!C25)</f>
        <v/>
      </c>
      <c r="D25" s="423" t="str">
        <f>'Kalk UHR KiGa Kastanienallee'!D25</f>
        <v>Flur</v>
      </c>
      <c r="E25" s="304" t="str">
        <f>'Kalk UHR KiGa Kastanienallee'!E25</f>
        <v>Noppen</v>
      </c>
      <c r="F25" s="230" t="str">
        <f>'Kalk UHR KiGa Kastanienallee'!F25</f>
        <v>F1-W5</v>
      </c>
      <c r="G25" s="417" t="str">
        <f t="shared" si="0"/>
        <v>F1-J0,5</v>
      </c>
      <c r="H25" s="130">
        <f>'Kalk UHR KiGa Kastanienallee'!G25</f>
        <v>14.35</v>
      </c>
      <c r="I25" s="100" t="s">
        <v>726</v>
      </c>
      <c r="J25" s="331">
        <f>VLOOKUP(I25,Turnus!$H$9:$I$26,2,FALSE)</f>
        <v>0.5</v>
      </c>
      <c r="K25" s="130">
        <f t="shared" si="5"/>
        <v>7.1749999999999998</v>
      </c>
      <c r="L25" s="131">
        <f>VLOOKUP($G25,'Leistungswerte GR Kigas'!$C$6:$F$37,4,FALSE)</f>
        <v>0</v>
      </c>
      <c r="M25" s="132">
        <f t="shared" si="6"/>
        <v>0</v>
      </c>
      <c r="N25" s="132">
        <f t="shared" si="7"/>
        <v>0</v>
      </c>
      <c r="O25" s="544">
        <f t="shared" si="8"/>
        <v>0</v>
      </c>
      <c r="P25" s="133">
        <f t="shared" si="9"/>
        <v>0</v>
      </c>
      <c r="Q25" s="134">
        <f t="shared" si="10"/>
        <v>0</v>
      </c>
    </row>
    <row r="26" spans="1:18" s="58" customFormat="1" ht="24.9" customHeight="1" x14ac:dyDescent="0.25">
      <c r="A26" s="525" t="str">
        <f>'Kalk UHR KiGa Kastanienallee'!A26</f>
        <v>Altbestand</v>
      </c>
      <c r="B26" s="100" t="str">
        <f>'Kalk UHR KiGa Kastanienallee'!B26</f>
        <v>KG</v>
      </c>
      <c r="C26" s="304" t="str">
        <f>IF('Kalk UHR KiGa Kastanienallee'!C26="","",'Kalk UHR KiGa Kastanienallee'!C26)</f>
        <v/>
      </c>
      <c r="D26" s="423" t="str">
        <f>'Kalk UHR KiGa Kastanienallee'!D26</f>
        <v>Umkleide 1 (Verein)</v>
      </c>
      <c r="E26" s="304" t="str">
        <f>'Kalk UHR KiGa Kastanienallee'!E26</f>
        <v>PVC</v>
      </c>
      <c r="F26" s="230" t="str">
        <f>'Kalk UHR KiGa Kastanienallee'!F26</f>
        <v>Z-kR</v>
      </c>
      <c r="G26" s="417" t="str">
        <f t="shared" si="0"/>
        <v>Z--kR</v>
      </c>
      <c r="H26" s="130">
        <f>'Kalk UHR KiGa Kastanienallee'!G26</f>
        <v>15.57</v>
      </c>
      <c r="I26" s="100" t="s">
        <v>68</v>
      </c>
      <c r="J26" s="331">
        <f>VLOOKUP(I26,Turnus!$H$9:$I$26,2,FALSE)</f>
        <v>0</v>
      </c>
      <c r="K26" s="130">
        <f t="shared" si="5"/>
        <v>0</v>
      </c>
      <c r="L26" s="131">
        <f>VLOOKUP($G26,'Leistungswerte GR Kigas'!$C$6:$F$37,4,FALSE)</f>
        <v>0</v>
      </c>
      <c r="M26" s="132">
        <f t="shared" si="6"/>
        <v>0</v>
      </c>
      <c r="N26" s="132">
        <f t="shared" si="7"/>
        <v>0</v>
      </c>
      <c r="O26" s="544">
        <f t="shared" si="8"/>
        <v>0</v>
      </c>
      <c r="P26" s="133">
        <f t="shared" si="9"/>
        <v>0</v>
      </c>
      <c r="Q26" s="134">
        <f t="shared" si="10"/>
        <v>0</v>
      </c>
    </row>
    <row r="27" spans="1:18" s="58" customFormat="1" ht="24.9" customHeight="1" x14ac:dyDescent="0.25">
      <c r="A27" s="525" t="str">
        <f>'Kalk UHR KiGa Kastanienallee'!A27</f>
        <v>Altbestand</v>
      </c>
      <c r="B27" s="100" t="str">
        <f>'Kalk UHR KiGa Kastanienallee'!B27</f>
        <v>KG</v>
      </c>
      <c r="C27" s="304" t="str">
        <f>IF('Kalk UHR KiGa Kastanienallee'!C27="","",'Kalk UHR KiGa Kastanienallee'!C27)</f>
        <v/>
      </c>
      <c r="D27" s="423" t="str">
        <f>'Kalk UHR KiGa Kastanienallee'!D27</f>
        <v>Umkleide 2 (Verein)</v>
      </c>
      <c r="E27" s="304" t="str">
        <f>'Kalk UHR KiGa Kastanienallee'!E27</f>
        <v>PVC</v>
      </c>
      <c r="F27" s="230" t="str">
        <f>'Kalk UHR KiGa Kastanienallee'!F27</f>
        <v>Z-kR</v>
      </c>
      <c r="G27" s="417" t="str">
        <f t="shared" si="0"/>
        <v>Z--kR</v>
      </c>
      <c r="H27" s="130">
        <f>'Kalk UHR KiGa Kastanienallee'!G27</f>
        <v>9.92</v>
      </c>
      <c r="I27" s="100" t="s">
        <v>68</v>
      </c>
      <c r="J27" s="331">
        <f>VLOOKUP(I27,Turnus!$H$9:$I$26,2,FALSE)</f>
        <v>0</v>
      </c>
      <c r="K27" s="130">
        <f t="shared" si="5"/>
        <v>0</v>
      </c>
      <c r="L27" s="131">
        <f>VLOOKUP($G27,'Leistungswerte GR Kigas'!$C$6:$F$37,4,FALSE)</f>
        <v>0</v>
      </c>
      <c r="M27" s="132">
        <f t="shared" si="6"/>
        <v>0</v>
      </c>
      <c r="N27" s="132">
        <f t="shared" si="7"/>
        <v>0</v>
      </c>
      <c r="O27" s="544">
        <f t="shared" si="8"/>
        <v>0</v>
      </c>
      <c r="P27" s="133">
        <f t="shared" si="9"/>
        <v>0</v>
      </c>
      <c r="Q27" s="134">
        <f t="shared" si="10"/>
        <v>0</v>
      </c>
      <c r="R27" s="311"/>
    </row>
    <row r="28" spans="1:18" s="58" customFormat="1" ht="24.9" customHeight="1" x14ac:dyDescent="0.25">
      <c r="A28" s="525" t="str">
        <f>'Kalk UHR KiGa Kastanienallee'!A28</f>
        <v>Altbestand</v>
      </c>
      <c r="B28" s="100" t="str">
        <f>'Kalk UHR KiGa Kastanienallee'!B28</f>
        <v>KG</v>
      </c>
      <c r="C28" s="304" t="str">
        <f>IF('Kalk UHR KiGa Kastanienallee'!C28="","",'Kalk UHR KiGa Kastanienallee'!C28)</f>
        <v/>
      </c>
      <c r="D28" s="423" t="str">
        <f>'Kalk UHR KiGa Kastanienallee'!D28</f>
        <v>WC Dusche Herren</v>
      </c>
      <c r="E28" s="304" t="str">
        <f>'Kalk UHR KiGa Kastanienallee'!E28</f>
        <v>Fliesen</v>
      </c>
      <c r="F28" s="230" t="str">
        <f>'Kalk UHR KiGa Kastanienallee'!F28</f>
        <v>S1-W5</v>
      </c>
      <c r="G28" s="417" t="str">
        <f t="shared" si="0"/>
        <v>S1-J1</v>
      </c>
      <c r="H28" s="130">
        <f>'Kalk UHR KiGa Kastanienallee'!G28</f>
        <v>9.51</v>
      </c>
      <c r="I28" s="100" t="s">
        <v>54</v>
      </c>
      <c r="J28" s="331">
        <f>VLOOKUP(I28,Turnus!$H$9:$I$26,2,FALSE)</f>
        <v>1</v>
      </c>
      <c r="K28" s="130">
        <f t="shared" si="5"/>
        <v>9.51</v>
      </c>
      <c r="L28" s="131">
        <f>VLOOKUP($G28,'Leistungswerte GR Kigas'!$C$6:$F$37,4,FALSE)</f>
        <v>0</v>
      </c>
      <c r="M28" s="132">
        <f t="shared" si="6"/>
        <v>0</v>
      </c>
      <c r="N28" s="132">
        <f t="shared" si="7"/>
        <v>0</v>
      </c>
      <c r="O28" s="544">
        <f t="shared" si="8"/>
        <v>0</v>
      </c>
      <c r="P28" s="133">
        <f t="shared" si="9"/>
        <v>0</v>
      </c>
      <c r="Q28" s="134">
        <f t="shared" si="10"/>
        <v>0</v>
      </c>
    </row>
    <row r="29" spans="1:18" s="58" customFormat="1" ht="24.9" customHeight="1" x14ac:dyDescent="0.25">
      <c r="A29" s="525" t="str">
        <f>'Kalk UHR KiGa Kastanienallee'!A29</f>
        <v>Altbestand</v>
      </c>
      <c r="B29" s="100" t="str">
        <f>'Kalk UHR KiGa Kastanienallee'!B29</f>
        <v>KG</v>
      </c>
      <c r="C29" s="304" t="str">
        <f>IF('Kalk UHR KiGa Kastanienallee'!C29="","",'Kalk UHR KiGa Kastanienallee'!C29)</f>
        <v/>
      </c>
      <c r="D29" s="423" t="str">
        <f>'Kalk UHR KiGa Kastanienallee'!D29</f>
        <v>WC Dusche Damen</v>
      </c>
      <c r="E29" s="304" t="str">
        <f>'Kalk UHR KiGa Kastanienallee'!E29</f>
        <v>Fliesen</v>
      </c>
      <c r="F29" s="230" t="str">
        <f>'Kalk UHR KiGa Kastanienallee'!F29</f>
        <v>S1-W5</v>
      </c>
      <c r="G29" s="417" t="str">
        <f t="shared" si="0"/>
        <v>S1-J1</v>
      </c>
      <c r="H29" s="130">
        <f>'Kalk UHR KiGa Kastanienallee'!G29</f>
        <v>9.9700000000000006</v>
      </c>
      <c r="I29" s="100" t="s">
        <v>54</v>
      </c>
      <c r="J29" s="331">
        <f>VLOOKUP(I29,Turnus!$H$9:$I$26,2,FALSE)</f>
        <v>1</v>
      </c>
      <c r="K29" s="130">
        <f t="shared" si="5"/>
        <v>9.9700000000000006</v>
      </c>
      <c r="L29" s="131">
        <f>VLOOKUP($G29,'Leistungswerte GR Kigas'!$C$6:$F$37,4,FALSE)</f>
        <v>0</v>
      </c>
      <c r="M29" s="132">
        <f t="shared" si="6"/>
        <v>0</v>
      </c>
      <c r="N29" s="132">
        <f t="shared" si="7"/>
        <v>0</v>
      </c>
      <c r="O29" s="544">
        <f t="shared" si="8"/>
        <v>0</v>
      </c>
      <c r="P29" s="133">
        <f t="shared" si="9"/>
        <v>0</v>
      </c>
      <c r="Q29" s="134">
        <f t="shared" si="10"/>
        <v>0</v>
      </c>
    </row>
    <row r="30" spans="1:18" s="58" customFormat="1" ht="24.9" customHeight="1" x14ac:dyDescent="0.25">
      <c r="A30" s="525" t="str">
        <f>'Kalk UHR KiGa Kastanienallee'!A30</f>
        <v>Altbestand</v>
      </c>
      <c r="B30" s="100" t="str">
        <f>'Kalk UHR KiGa Kastanienallee'!B30</f>
        <v>KG</v>
      </c>
      <c r="C30" s="304" t="str">
        <f>IF('Kalk UHR KiGa Kastanienallee'!C30="","",'Kalk UHR KiGa Kastanienallee'!C30)</f>
        <v/>
      </c>
      <c r="D30" s="423" t="str">
        <f>'Kalk UHR KiGa Kastanienallee'!D30</f>
        <v>Abstellraum 1</v>
      </c>
      <c r="E30" s="304" t="str">
        <f>'Kalk UHR KiGa Kastanienallee'!E30</f>
        <v>Beton</v>
      </c>
      <c r="F30" s="230" t="str">
        <f>'Kalk UHR KiGa Kastanienallee'!F30</f>
        <v>Z-kR</v>
      </c>
      <c r="G30" s="417" t="str">
        <f t="shared" si="0"/>
        <v>Z--kR</v>
      </c>
      <c r="H30" s="130">
        <f>'Kalk UHR KiGa Kastanienallee'!G30</f>
        <v>13.08</v>
      </c>
      <c r="I30" s="100" t="s">
        <v>68</v>
      </c>
      <c r="J30" s="331">
        <f>VLOOKUP(I30,Turnus!$H$9:$I$26,2,FALSE)</f>
        <v>0</v>
      </c>
      <c r="K30" s="130">
        <f t="shared" si="5"/>
        <v>0</v>
      </c>
      <c r="L30" s="131">
        <f>VLOOKUP($G30,'Leistungswerte GR Kigas'!$C$6:$F$37,4,FALSE)</f>
        <v>0</v>
      </c>
      <c r="M30" s="132">
        <f t="shared" si="6"/>
        <v>0</v>
      </c>
      <c r="N30" s="132">
        <f t="shared" si="7"/>
        <v>0</v>
      </c>
      <c r="O30" s="544">
        <f t="shared" si="8"/>
        <v>0</v>
      </c>
      <c r="P30" s="133">
        <f t="shared" si="9"/>
        <v>0</v>
      </c>
      <c r="Q30" s="134">
        <f t="shared" si="10"/>
        <v>0</v>
      </c>
    </row>
    <row r="31" spans="1:18" s="58" customFormat="1" ht="24.9" customHeight="1" x14ac:dyDescent="0.25">
      <c r="A31" s="525" t="str">
        <f>'Kalk UHR KiGa Kastanienallee'!A31</f>
        <v>Altbestand</v>
      </c>
      <c r="B31" s="100" t="str">
        <f>'Kalk UHR KiGa Kastanienallee'!B31</f>
        <v>KG</v>
      </c>
      <c r="C31" s="304" t="str">
        <f>IF('Kalk UHR KiGa Kastanienallee'!C31="","",'Kalk UHR KiGa Kastanienallee'!C31)</f>
        <v/>
      </c>
      <c r="D31" s="423" t="str">
        <f>'Kalk UHR KiGa Kastanienallee'!D31</f>
        <v>Gymnastik-/Proberaum</v>
      </c>
      <c r="E31" s="304" t="str">
        <f>'Kalk UHR KiGa Kastanienallee'!E31</f>
        <v>Laminat</v>
      </c>
      <c r="F31" s="230" t="str">
        <f>'Kalk UHR KiGa Kastanienallee'!F31</f>
        <v>N2-W5</v>
      </c>
      <c r="G31" s="417" t="str">
        <f t="shared" si="0"/>
        <v>N2-J0,5</v>
      </c>
      <c r="H31" s="130">
        <f>'Kalk UHR KiGa Kastanienallee'!G31</f>
        <v>80</v>
      </c>
      <c r="I31" s="100" t="s">
        <v>726</v>
      </c>
      <c r="J31" s="331">
        <f>VLOOKUP(I31,Turnus!$H$9:$I$26,2,FALSE)</f>
        <v>0.5</v>
      </c>
      <c r="K31" s="130">
        <f t="shared" si="5"/>
        <v>40</v>
      </c>
      <c r="L31" s="131">
        <f>VLOOKUP($G31,'Leistungswerte GR Kigas'!$C$6:$F$37,4,FALSE)</f>
        <v>0</v>
      </c>
      <c r="M31" s="132">
        <f t="shared" si="6"/>
        <v>0</v>
      </c>
      <c r="N31" s="132">
        <f t="shared" si="7"/>
        <v>0</v>
      </c>
      <c r="O31" s="544">
        <f t="shared" si="8"/>
        <v>0</v>
      </c>
      <c r="P31" s="133">
        <f t="shared" si="9"/>
        <v>0</v>
      </c>
      <c r="Q31" s="134">
        <f t="shared" si="10"/>
        <v>0</v>
      </c>
    </row>
    <row r="32" spans="1:18" s="58" customFormat="1" ht="24.9" customHeight="1" x14ac:dyDescent="0.25">
      <c r="A32" s="525" t="str">
        <f>'Kalk UHR KiGa Kastanienallee'!A32</f>
        <v>Altbestand</v>
      </c>
      <c r="B32" s="100" t="str">
        <f>'Kalk UHR KiGa Kastanienallee'!B32</f>
        <v>KG</v>
      </c>
      <c r="C32" s="304" t="str">
        <f>IF('Kalk UHR KiGa Kastanienallee'!C32="","",'Kalk UHR KiGa Kastanienallee'!C32)</f>
        <v/>
      </c>
      <c r="D32" s="423" t="str">
        <f>'Kalk UHR KiGa Kastanienallee'!D32</f>
        <v>Flur/Garderobe</v>
      </c>
      <c r="E32" s="304" t="str">
        <f>'Kalk UHR KiGa Kastanienallee'!E32</f>
        <v>Noppen</v>
      </c>
      <c r="F32" s="230" t="str">
        <f>'Kalk UHR KiGa Kastanienallee'!F32</f>
        <v>F1-W5</v>
      </c>
      <c r="G32" s="417" t="str">
        <f t="shared" si="0"/>
        <v>F1-J0,5</v>
      </c>
      <c r="H32" s="130">
        <f>'Kalk UHR KiGa Kastanienallee'!G32</f>
        <v>14.23</v>
      </c>
      <c r="I32" s="100" t="s">
        <v>726</v>
      </c>
      <c r="J32" s="331">
        <f>VLOOKUP(I32,Turnus!$H$9:$I$26,2,FALSE)</f>
        <v>0.5</v>
      </c>
      <c r="K32" s="130">
        <f t="shared" si="5"/>
        <v>7.1150000000000002</v>
      </c>
      <c r="L32" s="131">
        <f>VLOOKUP($G32,'Leistungswerte GR Kigas'!$C$6:$F$37,4,FALSE)</f>
        <v>0</v>
      </c>
      <c r="M32" s="132">
        <f t="shared" si="6"/>
        <v>0</v>
      </c>
      <c r="N32" s="132">
        <f t="shared" si="7"/>
        <v>0</v>
      </c>
      <c r="O32" s="544">
        <f t="shared" si="8"/>
        <v>0</v>
      </c>
      <c r="P32" s="133">
        <f t="shared" si="9"/>
        <v>0</v>
      </c>
      <c r="Q32" s="134">
        <f t="shared" si="10"/>
        <v>0</v>
      </c>
    </row>
    <row r="33" spans="1:18" s="58" customFormat="1" ht="24.9" customHeight="1" x14ac:dyDescent="0.25">
      <c r="A33" s="525" t="str">
        <f>'Kalk UHR KiGa Kastanienallee'!A33</f>
        <v>Altbestand</v>
      </c>
      <c r="B33" s="100" t="str">
        <f>'Kalk UHR KiGa Kastanienallee'!B33</f>
        <v>KG</v>
      </c>
      <c r="C33" s="304" t="str">
        <f>IF('Kalk UHR KiGa Kastanienallee'!C33="","",'Kalk UHR KiGa Kastanienallee'!C33)</f>
        <v/>
      </c>
      <c r="D33" s="423" t="str">
        <f>'Kalk UHR KiGa Kastanienallee'!D33</f>
        <v>Treppe zum EG</v>
      </c>
      <c r="E33" s="304" t="str">
        <f>'Kalk UHR KiGa Kastanienallee'!E33</f>
        <v>Noppen</v>
      </c>
      <c r="F33" s="230" t="str">
        <f>'Kalk UHR KiGa Kastanienallee'!F33</f>
        <v>F3-W5</v>
      </c>
      <c r="G33" s="417" t="str">
        <f t="shared" si="0"/>
        <v>F3-J0,5</v>
      </c>
      <c r="H33" s="130">
        <f>'Kalk UHR KiGa Kastanienallee'!G33</f>
        <v>12.5</v>
      </c>
      <c r="I33" s="100" t="s">
        <v>726</v>
      </c>
      <c r="J33" s="331">
        <f>VLOOKUP(I33,Turnus!$H$9:$I$26,2,FALSE)</f>
        <v>0.5</v>
      </c>
      <c r="K33" s="130">
        <f t="shared" si="5"/>
        <v>6.25</v>
      </c>
      <c r="L33" s="131">
        <f>VLOOKUP($G33,'Leistungswerte GR Kigas'!$C$6:$F$37,4,FALSE)</f>
        <v>0</v>
      </c>
      <c r="M33" s="132">
        <f t="shared" si="6"/>
        <v>0</v>
      </c>
      <c r="N33" s="132">
        <f t="shared" si="7"/>
        <v>0</v>
      </c>
      <c r="O33" s="544">
        <f t="shared" si="8"/>
        <v>0</v>
      </c>
      <c r="P33" s="133">
        <f t="shared" si="9"/>
        <v>0</v>
      </c>
      <c r="Q33" s="134">
        <f t="shared" si="10"/>
        <v>0</v>
      </c>
    </row>
    <row r="34" spans="1:18" s="58" customFormat="1" ht="27" customHeight="1" x14ac:dyDescent="0.25">
      <c r="A34" s="525" t="str">
        <f>'Kalk UHR KiGa Kastanienallee'!A34</f>
        <v>Altbestand</v>
      </c>
      <c r="B34" s="100" t="str">
        <f>'Kalk UHR KiGa Kastanienallee'!B34</f>
        <v>EG</v>
      </c>
      <c r="C34" s="304" t="str">
        <f>IF('Kalk UHR KiGa Kastanienallee'!C34="","",'Kalk UHR KiGa Kastanienallee'!C34)</f>
        <v/>
      </c>
      <c r="D34" s="423" t="str">
        <f>'Kalk UHR KiGa Kastanienallee'!D34</f>
        <v>Windfang</v>
      </c>
      <c r="E34" s="423" t="str">
        <f>'Kalk UHR KiGa Kastanienallee'!E34</f>
        <v>Fliesen / Sauberlauf-Zone</v>
      </c>
      <c r="F34" s="230" t="str">
        <f>'Kalk UHR KiGa Kastanienallee'!F34</f>
        <v>E2-W5</v>
      </c>
      <c r="G34" s="417" t="str">
        <f t="shared" si="0"/>
        <v>E2-J0,5</v>
      </c>
      <c r="H34" s="130">
        <f>'Kalk UHR KiGa Kastanienallee'!G34</f>
        <v>11.45</v>
      </c>
      <c r="I34" s="100" t="s">
        <v>726</v>
      </c>
      <c r="J34" s="331">
        <f>VLOOKUP(I34,Turnus!$H$9:$I$26,2,FALSE)</f>
        <v>0.5</v>
      </c>
      <c r="K34" s="130">
        <f t="shared" si="5"/>
        <v>5.7249999999999996</v>
      </c>
      <c r="L34" s="131">
        <f>VLOOKUP($G34,'Leistungswerte GR Kigas'!$C$6:$F$37,4,FALSE)</f>
        <v>0</v>
      </c>
      <c r="M34" s="132">
        <f t="shared" si="6"/>
        <v>0</v>
      </c>
      <c r="N34" s="132">
        <f t="shared" si="7"/>
        <v>0</v>
      </c>
      <c r="O34" s="544">
        <f t="shared" si="8"/>
        <v>0</v>
      </c>
      <c r="P34" s="133">
        <f t="shared" si="9"/>
        <v>0</v>
      </c>
      <c r="Q34" s="134">
        <f t="shared" si="10"/>
        <v>0</v>
      </c>
    </row>
    <row r="35" spans="1:18" s="58" customFormat="1" ht="24.9" customHeight="1" x14ac:dyDescent="0.25">
      <c r="A35" s="525" t="str">
        <f>'Kalk UHR KiGa Kastanienallee'!A35</f>
        <v>Altbestand</v>
      </c>
      <c r="B35" s="100" t="str">
        <f>'Kalk UHR KiGa Kastanienallee'!B35</f>
        <v>EG</v>
      </c>
      <c r="C35" s="304" t="str">
        <f>IF('Kalk UHR KiGa Kastanienallee'!C35="","",'Kalk UHR KiGa Kastanienallee'!C35)</f>
        <v/>
      </c>
      <c r="D35" s="423" t="str">
        <f>'Kalk UHR KiGa Kastanienallee'!D35</f>
        <v>Eingangshalle mit Garderoben und Kinderwagen-Stellplätzen</v>
      </c>
      <c r="E35" s="304" t="str">
        <f>'Kalk UHR KiGa Kastanienallee'!E35</f>
        <v>Fliesen</v>
      </c>
      <c r="F35" s="230" t="str">
        <f>'Kalk UHR KiGa Kastanienallee'!F35</f>
        <v>E1-W5</v>
      </c>
      <c r="G35" s="417" t="str">
        <f t="shared" si="0"/>
        <v>E1-J0,5</v>
      </c>
      <c r="H35" s="130">
        <f>'Kalk UHR KiGa Kastanienallee'!G35</f>
        <v>206.78000000000003</v>
      </c>
      <c r="I35" s="100" t="s">
        <v>726</v>
      </c>
      <c r="J35" s="331">
        <f>VLOOKUP(I35,Turnus!$H$9:$I$26,2,FALSE)</f>
        <v>0.5</v>
      </c>
      <c r="K35" s="130">
        <f t="shared" si="5"/>
        <v>103.39000000000001</v>
      </c>
      <c r="L35" s="131">
        <f>VLOOKUP($G35,'Leistungswerte GR Kigas'!$C$6:$F$37,4,FALSE)</f>
        <v>0</v>
      </c>
      <c r="M35" s="132">
        <f t="shared" si="6"/>
        <v>0</v>
      </c>
      <c r="N35" s="132">
        <f t="shared" si="7"/>
        <v>0</v>
      </c>
      <c r="O35" s="544">
        <f t="shared" si="8"/>
        <v>0</v>
      </c>
      <c r="P35" s="133">
        <f t="shared" si="9"/>
        <v>0</v>
      </c>
      <c r="Q35" s="134">
        <f t="shared" si="10"/>
        <v>0</v>
      </c>
      <c r="R35" s="311"/>
    </row>
    <row r="36" spans="1:18" s="58" customFormat="1" ht="26.4" customHeight="1" x14ac:dyDescent="0.25">
      <c r="A36" s="525" t="str">
        <f>'Kalk UHR KiGa Kastanienallee'!A36</f>
        <v>Altbestand (Pestalozzistr.)</v>
      </c>
      <c r="B36" s="100" t="str">
        <f>'Kalk UHR KiGa Kastanienallee'!B36</f>
        <v>EG</v>
      </c>
      <c r="C36" s="304" t="str">
        <f>IF('Kalk UHR KiGa Kastanienallee'!C36="","",'Kalk UHR KiGa Kastanienallee'!C36)</f>
        <v/>
      </c>
      <c r="D36" s="423" t="str">
        <f>'Kalk UHR KiGa Kastanienallee'!D36</f>
        <v>Flur an Nebeneingang</v>
      </c>
      <c r="E36" s="423" t="str">
        <f>'Kalk UHR KiGa Kastanienallee'!E36</f>
        <v>Noppen / Schmutzfangmatte</v>
      </c>
      <c r="F36" s="230" t="str">
        <f>'Kalk UHR KiGa Kastanienallee'!F36</f>
        <v>F1-W5</v>
      </c>
      <c r="G36" s="417" t="str">
        <f t="shared" si="0"/>
        <v>F1-J0,5</v>
      </c>
      <c r="H36" s="130">
        <f>'Kalk UHR KiGa Kastanienallee'!G36</f>
        <v>15.95</v>
      </c>
      <c r="I36" s="100" t="s">
        <v>726</v>
      </c>
      <c r="J36" s="331">
        <f>VLOOKUP(I36,Turnus!$H$9:$I$26,2,FALSE)</f>
        <v>0.5</v>
      </c>
      <c r="K36" s="130">
        <f t="shared" si="5"/>
        <v>7.9749999999999996</v>
      </c>
      <c r="L36" s="131">
        <f>VLOOKUP($G36,'Leistungswerte GR Kigas'!$C$6:$F$37,4,FALSE)</f>
        <v>0</v>
      </c>
      <c r="M36" s="132">
        <f t="shared" si="6"/>
        <v>0</v>
      </c>
      <c r="N36" s="132">
        <f t="shared" si="7"/>
        <v>0</v>
      </c>
      <c r="O36" s="544">
        <f t="shared" si="8"/>
        <v>0</v>
      </c>
      <c r="P36" s="133">
        <f t="shared" si="9"/>
        <v>0</v>
      </c>
      <c r="Q36" s="134">
        <f t="shared" si="10"/>
        <v>0</v>
      </c>
    </row>
    <row r="37" spans="1:18" s="58" customFormat="1" ht="24.9" customHeight="1" x14ac:dyDescent="0.25">
      <c r="A37" s="525" t="str">
        <f>'Kalk UHR KiGa Kastanienallee'!A37</f>
        <v>Altbestand (Pestalozzistr.)</v>
      </c>
      <c r="B37" s="100" t="str">
        <f>'Kalk UHR KiGa Kastanienallee'!B37</f>
        <v>EG</v>
      </c>
      <c r="C37" s="304" t="str">
        <f>IF('Kalk UHR KiGa Kastanienallee'!C37="","",'Kalk UHR KiGa Kastanienallee'!C37)</f>
        <v/>
      </c>
      <c r="D37" s="423" t="str">
        <f>'Kalk UHR KiGa Kastanienallee'!D37</f>
        <v>Putzraum</v>
      </c>
      <c r="E37" s="304" t="str">
        <f>'Kalk UHR KiGa Kastanienallee'!E37</f>
        <v>Fliesen</v>
      </c>
      <c r="F37" s="230" t="str">
        <f>'Kalk UHR KiGa Kastanienallee'!F37</f>
        <v>Z-kR</v>
      </c>
      <c r="G37" s="417" t="str">
        <f t="shared" si="0"/>
        <v>Z--kR</v>
      </c>
      <c r="H37" s="130">
        <f>'Kalk UHR KiGa Kastanienallee'!G37</f>
        <v>6.44</v>
      </c>
      <c r="I37" s="100" t="s">
        <v>68</v>
      </c>
      <c r="J37" s="331">
        <f>VLOOKUP(I37,Turnus!$H$9:$I$26,2,FALSE)</f>
        <v>0</v>
      </c>
      <c r="K37" s="130">
        <f t="shared" si="5"/>
        <v>0</v>
      </c>
      <c r="L37" s="131">
        <f>VLOOKUP($G37,'Leistungswerte GR Kigas'!$C$6:$F$37,4,FALSE)</f>
        <v>0</v>
      </c>
      <c r="M37" s="132">
        <f t="shared" si="6"/>
        <v>0</v>
      </c>
      <c r="N37" s="132">
        <f t="shared" si="7"/>
        <v>0</v>
      </c>
      <c r="O37" s="544">
        <f t="shared" si="8"/>
        <v>0</v>
      </c>
      <c r="P37" s="133">
        <f t="shared" si="9"/>
        <v>0</v>
      </c>
      <c r="Q37" s="134">
        <f t="shared" si="10"/>
        <v>0</v>
      </c>
    </row>
    <row r="38" spans="1:18" s="58" customFormat="1" ht="24.9" customHeight="1" x14ac:dyDescent="0.25">
      <c r="A38" s="525" t="str">
        <f>'Kalk UHR KiGa Kastanienallee'!A38</f>
        <v>Altbestand (Pestalozzistr.)</v>
      </c>
      <c r="B38" s="100" t="str">
        <f>'Kalk UHR KiGa Kastanienallee'!B38</f>
        <v>EG</v>
      </c>
      <c r="C38" s="304" t="str">
        <f>IF('Kalk UHR KiGa Kastanienallee'!C38="","",'Kalk UHR KiGa Kastanienallee'!C38)</f>
        <v/>
      </c>
      <c r="D38" s="423" t="str">
        <f>'Kalk UHR KiGa Kastanienallee'!D38</f>
        <v>Büro</v>
      </c>
      <c r="E38" s="304" t="str">
        <f>'Kalk UHR KiGa Kastanienallee'!E38</f>
        <v>Textil</v>
      </c>
      <c r="F38" s="230" t="str">
        <f>'Kalk UHR KiGa Kastanienallee'!F38</f>
        <v>B1-W3</v>
      </c>
      <c r="G38" s="417" t="str">
        <f t="shared" si="0"/>
        <v>B1-J0,5</v>
      </c>
      <c r="H38" s="130">
        <f>'Kalk UHR KiGa Kastanienallee'!G38</f>
        <v>16.27</v>
      </c>
      <c r="I38" s="100" t="s">
        <v>726</v>
      </c>
      <c r="J38" s="331">
        <f>VLOOKUP(I38,Turnus!$H$9:$I$26,2,FALSE)</f>
        <v>0.5</v>
      </c>
      <c r="K38" s="130">
        <f t="shared" si="5"/>
        <v>8.1349999999999998</v>
      </c>
      <c r="L38" s="131">
        <f>VLOOKUP($G38,'Leistungswerte GR Kigas'!$C$6:$F$37,4,FALSE)</f>
        <v>0</v>
      </c>
      <c r="M38" s="132">
        <f t="shared" si="6"/>
        <v>0</v>
      </c>
      <c r="N38" s="132">
        <f t="shared" si="7"/>
        <v>0</v>
      </c>
      <c r="O38" s="544">
        <f t="shared" si="8"/>
        <v>0</v>
      </c>
      <c r="P38" s="133">
        <f t="shared" si="9"/>
        <v>0</v>
      </c>
      <c r="Q38" s="134">
        <f t="shared" si="10"/>
        <v>0</v>
      </c>
    </row>
    <row r="39" spans="1:18" s="58" customFormat="1" ht="24.9" customHeight="1" x14ac:dyDescent="0.25">
      <c r="A39" s="525" t="str">
        <f>'Kalk UHR KiGa Kastanienallee'!A39</f>
        <v>Altbestand (Pestalozzistr.)</v>
      </c>
      <c r="B39" s="100" t="str">
        <f>'Kalk UHR KiGa Kastanienallee'!B39</f>
        <v>EG</v>
      </c>
      <c r="C39" s="304" t="str">
        <f>IF('Kalk UHR KiGa Kastanienallee'!C39="","",'Kalk UHR KiGa Kastanienallee'!C39)</f>
        <v/>
      </c>
      <c r="D39" s="423" t="str">
        <f>'Kalk UHR KiGa Kastanienallee'!D39</f>
        <v>Personalaufenthalt</v>
      </c>
      <c r="E39" s="304" t="str">
        <f>'Kalk UHR KiGa Kastanienallee'!E39</f>
        <v>Textil</v>
      </c>
      <c r="F39" s="230" t="str">
        <f>'Kalk UHR KiGa Kastanienallee'!F39</f>
        <v>A1-W3</v>
      </c>
      <c r="G39" s="417" t="str">
        <f t="shared" si="0"/>
        <v>A1-J0,5</v>
      </c>
      <c r="H39" s="130">
        <f>'Kalk UHR KiGa Kastanienallee'!G39</f>
        <v>12.09</v>
      </c>
      <c r="I39" s="100" t="s">
        <v>726</v>
      </c>
      <c r="J39" s="331">
        <f>VLOOKUP(I39,Turnus!$H$9:$I$26,2,FALSE)</f>
        <v>0.5</v>
      </c>
      <c r="K39" s="130">
        <f t="shared" si="5"/>
        <v>6.0449999999999999</v>
      </c>
      <c r="L39" s="131">
        <f>VLOOKUP($G39,'Leistungswerte GR Kigas'!$C$6:$F$37,4,FALSE)</f>
        <v>0</v>
      </c>
      <c r="M39" s="132">
        <f t="shared" si="6"/>
        <v>0</v>
      </c>
      <c r="N39" s="132">
        <f t="shared" si="7"/>
        <v>0</v>
      </c>
      <c r="O39" s="544">
        <f t="shared" si="8"/>
        <v>0</v>
      </c>
      <c r="P39" s="133">
        <f t="shared" si="9"/>
        <v>0</v>
      </c>
      <c r="Q39" s="134">
        <f t="shared" si="10"/>
        <v>0</v>
      </c>
    </row>
    <row r="40" spans="1:18" s="58" customFormat="1" ht="24.9" customHeight="1" x14ac:dyDescent="0.25">
      <c r="A40" s="525" t="str">
        <f>'Kalk UHR KiGa Kastanienallee'!A40</f>
        <v>Altbestand (Pestalozzistr.)</v>
      </c>
      <c r="B40" s="100" t="str">
        <f>'Kalk UHR KiGa Kastanienallee'!B40</f>
        <v>EG</v>
      </c>
      <c r="C40" s="304" t="str">
        <f>IF('Kalk UHR KiGa Kastanienallee'!C40="","",'Kalk UHR KiGa Kastanienallee'!C40)</f>
        <v/>
      </c>
      <c r="D40" s="423" t="str">
        <f>'Kalk UHR KiGa Kastanienallee'!D40</f>
        <v>Treppenhaus zum OG</v>
      </c>
      <c r="E40" s="304" t="str">
        <f>'Kalk UHR KiGa Kastanienallee'!E40</f>
        <v>Noppen</v>
      </c>
      <c r="F40" s="230" t="str">
        <f>'Kalk UHR KiGa Kastanienallee'!F40</f>
        <v>F3-W5</v>
      </c>
      <c r="G40" s="417" t="str">
        <f t="shared" si="0"/>
        <v>F3-J0,5</v>
      </c>
      <c r="H40" s="130">
        <f>'Kalk UHR KiGa Kastanienallee'!G40</f>
        <v>13.1936</v>
      </c>
      <c r="I40" s="100" t="s">
        <v>726</v>
      </c>
      <c r="J40" s="331">
        <f>VLOOKUP(I40,Turnus!$H$9:$I$26,2,FALSE)</f>
        <v>0.5</v>
      </c>
      <c r="K40" s="130">
        <f t="shared" si="5"/>
        <v>6.5968</v>
      </c>
      <c r="L40" s="131">
        <f>VLOOKUP($G40,'Leistungswerte GR Kigas'!$C$6:$F$37,4,FALSE)</f>
        <v>0</v>
      </c>
      <c r="M40" s="132">
        <f t="shared" si="6"/>
        <v>0</v>
      </c>
      <c r="N40" s="132">
        <f t="shared" si="7"/>
        <v>0</v>
      </c>
      <c r="O40" s="544">
        <f t="shared" si="8"/>
        <v>0</v>
      </c>
      <c r="P40" s="133">
        <f t="shared" si="9"/>
        <v>0</v>
      </c>
      <c r="Q40" s="134">
        <f t="shared" si="10"/>
        <v>0</v>
      </c>
    </row>
    <row r="41" spans="1:18" s="58" customFormat="1" ht="24.9" customHeight="1" x14ac:dyDescent="0.25">
      <c r="A41" s="525" t="str">
        <f>'Kalk UHR KiGa Kastanienallee'!A41</f>
        <v>Altbestand (Pestalozzistr.)</v>
      </c>
      <c r="B41" s="100" t="str">
        <f>'Kalk UHR KiGa Kastanienallee'!B41</f>
        <v>EG</v>
      </c>
      <c r="C41" s="304" t="str">
        <f>IF('Kalk UHR KiGa Kastanienallee'!C41="","",'Kalk UHR KiGa Kastanienallee'!C41)</f>
        <v/>
      </c>
      <c r="D41" s="423" t="str">
        <f>'Kalk UHR KiGa Kastanienallee'!D41</f>
        <v>WC Personal</v>
      </c>
      <c r="E41" s="304" t="str">
        <f>'Kalk UHR KiGa Kastanienallee'!E41</f>
        <v>Fliesen</v>
      </c>
      <c r="F41" s="230" t="str">
        <f>'Kalk UHR KiGa Kastanienallee'!F41</f>
        <v>S1-W5</v>
      </c>
      <c r="G41" s="417" t="str">
        <f t="shared" si="0"/>
        <v>S1-J1</v>
      </c>
      <c r="H41" s="130">
        <f>'Kalk UHR KiGa Kastanienallee'!G41</f>
        <v>9</v>
      </c>
      <c r="I41" s="100" t="s">
        <v>54</v>
      </c>
      <c r="J41" s="331">
        <f>VLOOKUP(I41,Turnus!$H$9:$I$26,2,FALSE)</f>
        <v>1</v>
      </c>
      <c r="K41" s="130">
        <f t="shared" si="5"/>
        <v>9</v>
      </c>
      <c r="L41" s="131">
        <f>VLOOKUP($G41,'Leistungswerte GR Kigas'!$C$6:$F$37,4,FALSE)</f>
        <v>0</v>
      </c>
      <c r="M41" s="132">
        <f t="shared" si="6"/>
        <v>0</v>
      </c>
      <c r="N41" s="132">
        <f t="shared" si="7"/>
        <v>0</v>
      </c>
      <c r="O41" s="544">
        <f t="shared" si="8"/>
        <v>0</v>
      </c>
      <c r="P41" s="133">
        <f t="shared" si="9"/>
        <v>0</v>
      </c>
      <c r="Q41" s="134">
        <f t="shared" si="10"/>
        <v>0</v>
      </c>
    </row>
    <row r="42" spans="1:18" s="58" customFormat="1" ht="24.9" customHeight="1" x14ac:dyDescent="0.25">
      <c r="A42" s="525" t="str">
        <f>'Kalk UHR KiGa Kastanienallee'!A42</f>
        <v>Altbestand (Pestalozzistr.)</v>
      </c>
      <c r="B42" s="100" t="str">
        <f>'Kalk UHR KiGa Kastanienallee'!B42</f>
        <v>EG</v>
      </c>
      <c r="C42" s="304" t="str">
        <f>IF('Kalk UHR KiGa Kastanienallee'!C42="","",'Kalk UHR KiGa Kastanienallee'!C42)</f>
        <v/>
      </c>
      <c r="D42" s="423" t="str">
        <f>'Kalk UHR KiGa Kastanienallee'!D42</f>
        <v>Flur</v>
      </c>
      <c r="E42" s="304" t="str">
        <f>'Kalk UHR KiGa Kastanienallee'!E42</f>
        <v>Fliesen</v>
      </c>
      <c r="F42" s="230" t="str">
        <f>'Kalk UHR KiGa Kastanienallee'!F42</f>
        <v>F1-W5</v>
      </c>
      <c r="G42" s="417" t="str">
        <f t="shared" si="0"/>
        <v>F1-J0,5</v>
      </c>
      <c r="H42" s="130">
        <f>'Kalk UHR KiGa Kastanienallee'!G42</f>
        <v>8.7899999999999991</v>
      </c>
      <c r="I42" s="100" t="s">
        <v>726</v>
      </c>
      <c r="J42" s="331">
        <f>VLOOKUP(I42,Turnus!$H$9:$I$26,2,FALSE)</f>
        <v>0.5</v>
      </c>
      <c r="K42" s="130">
        <f t="shared" si="5"/>
        <v>4.3949999999999996</v>
      </c>
      <c r="L42" s="131">
        <f>VLOOKUP($G42,'Leistungswerte GR Kigas'!$C$6:$F$37,4,FALSE)</f>
        <v>0</v>
      </c>
      <c r="M42" s="132">
        <f t="shared" si="6"/>
        <v>0</v>
      </c>
      <c r="N42" s="132">
        <f t="shared" si="7"/>
        <v>0</v>
      </c>
      <c r="O42" s="544">
        <f t="shared" si="8"/>
        <v>0</v>
      </c>
      <c r="P42" s="133">
        <f t="shared" si="9"/>
        <v>0</v>
      </c>
      <c r="Q42" s="134">
        <f t="shared" si="10"/>
        <v>0</v>
      </c>
    </row>
    <row r="43" spans="1:18" s="58" customFormat="1" ht="24.9" customHeight="1" x14ac:dyDescent="0.25">
      <c r="A43" s="525" t="str">
        <f>'Kalk UHR KiGa Kastanienallee'!A43</f>
        <v>Altbestand (Pestalozzistr.)</v>
      </c>
      <c r="B43" s="100" t="str">
        <f>'Kalk UHR KiGa Kastanienallee'!B43</f>
        <v>EG</v>
      </c>
      <c r="C43" s="304" t="str">
        <f>IF('Kalk UHR KiGa Kastanienallee'!C43="","",'Kalk UHR KiGa Kastanienallee'!C43)</f>
        <v/>
      </c>
      <c r="D43" s="423" t="str">
        <f>'Kalk UHR KiGa Kastanienallee'!D43</f>
        <v>WC Behinderte + Dusche</v>
      </c>
      <c r="E43" s="304" t="str">
        <f>'Kalk UHR KiGa Kastanienallee'!E43</f>
        <v>Fliesen</v>
      </c>
      <c r="F43" s="230" t="str">
        <f>'Kalk UHR KiGa Kastanienallee'!F43</f>
        <v>S1-W5</v>
      </c>
      <c r="G43" s="417" t="str">
        <f t="shared" si="0"/>
        <v>S1-J1</v>
      </c>
      <c r="H43" s="130">
        <f>'Kalk UHR KiGa Kastanienallee'!G43</f>
        <v>8.06</v>
      </c>
      <c r="I43" s="100" t="s">
        <v>54</v>
      </c>
      <c r="J43" s="331">
        <f>VLOOKUP(I43,Turnus!$H$9:$I$26,2,FALSE)</f>
        <v>1</v>
      </c>
      <c r="K43" s="130">
        <f t="shared" si="5"/>
        <v>8.06</v>
      </c>
      <c r="L43" s="131">
        <f>VLOOKUP($G43,'Leistungswerte GR Kigas'!$C$6:$F$37,4,FALSE)</f>
        <v>0</v>
      </c>
      <c r="M43" s="132">
        <f t="shared" si="6"/>
        <v>0</v>
      </c>
      <c r="N43" s="132">
        <f t="shared" si="7"/>
        <v>0</v>
      </c>
      <c r="O43" s="544">
        <f t="shared" si="8"/>
        <v>0</v>
      </c>
      <c r="P43" s="133">
        <f t="shared" si="9"/>
        <v>0</v>
      </c>
      <c r="Q43" s="134">
        <f t="shared" si="10"/>
        <v>0</v>
      </c>
    </row>
    <row r="44" spans="1:18" s="58" customFormat="1" ht="24.9" customHeight="1" x14ac:dyDescent="0.25">
      <c r="A44" s="525" t="str">
        <f>'Kalk UHR KiGa Kastanienallee'!A44</f>
        <v>Altbestand (Pestalozzistr.)</v>
      </c>
      <c r="B44" s="100" t="str">
        <f>'Kalk UHR KiGa Kastanienallee'!B44</f>
        <v>EG</v>
      </c>
      <c r="C44" s="304" t="str">
        <f>IF('Kalk UHR KiGa Kastanienallee'!C44="","",'Kalk UHR KiGa Kastanienallee'!C44)</f>
        <v/>
      </c>
      <c r="D44" s="423" t="str">
        <f>'Kalk UHR KiGa Kastanienallee'!D44</f>
        <v>WC Waschraum Kinder</v>
      </c>
      <c r="E44" s="304" t="str">
        <f>'Kalk UHR KiGa Kastanienallee'!E44</f>
        <v>Fliesen</v>
      </c>
      <c r="F44" s="230" t="str">
        <f>'Kalk UHR KiGa Kastanienallee'!F44</f>
        <v>S1-W5</v>
      </c>
      <c r="G44" s="417" t="str">
        <f t="shared" si="0"/>
        <v>S1-J1</v>
      </c>
      <c r="H44" s="130">
        <f>'Kalk UHR KiGa Kastanienallee'!G44</f>
        <v>41.26</v>
      </c>
      <c r="I44" s="100" t="s">
        <v>54</v>
      </c>
      <c r="J44" s="331">
        <f>VLOOKUP(I44,Turnus!$H$9:$I$26,2,FALSE)</f>
        <v>1</v>
      </c>
      <c r="K44" s="130">
        <f t="shared" si="5"/>
        <v>41.26</v>
      </c>
      <c r="L44" s="131">
        <f>VLOOKUP($G44,'Leistungswerte GR Kigas'!$C$6:$F$37,4,FALSE)</f>
        <v>0</v>
      </c>
      <c r="M44" s="132">
        <f t="shared" si="6"/>
        <v>0</v>
      </c>
      <c r="N44" s="132">
        <f t="shared" si="7"/>
        <v>0</v>
      </c>
      <c r="O44" s="544">
        <f t="shared" si="8"/>
        <v>0</v>
      </c>
      <c r="P44" s="133">
        <f t="shared" si="9"/>
        <v>0</v>
      </c>
      <c r="Q44" s="134">
        <f t="shared" si="10"/>
        <v>0</v>
      </c>
    </row>
    <row r="45" spans="1:18" s="58" customFormat="1" ht="24.9" customHeight="1" x14ac:dyDescent="0.25">
      <c r="A45" s="525" t="str">
        <f>'Kalk UHR KiGa Kastanienallee'!A45</f>
        <v>Altbestand</v>
      </c>
      <c r="B45" s="100" t="str">
        <f>'Kalk UHR KiGa Kastanienallee'!B45</f>
        <v>EG</v>
      </c>
      <c r="C45" s="304" t="str">
        <f>IF('Kalk UHR KiGa Kastanienallee'!C45="","",'Kalk UHR KiGa Kastanienallee'!C45)</f>
        <v/>
      </c>
      <c r="D45" s="423" t="str">
        <f>'Kalk UHR KiGa Kastanienallee'!D45</f>
        <v>Gruppenraum 1</v>
      </c>
      <c r="E45" s="304" t="str">
        <f>'Kalk UHR KiGa Kastanienallee'!E45</f>
        <v>Parkett/Textil</v>
      </c>
      <c r="F45" s="230" t="str">
        <f>'Kalk UHR KiGa Kastanienallee'!F45</f>
        <v>G1-W5</v>
      </c>
      <c r="G45" s="417" t="str">
        <f t="shared" si="0"/>
        <v>G1-J0,5</v>
      </c>
      <c r="H45" s="130">
        <f>'Kalk UHR KiGa Kastanienallee'!G45</f>
        <v>64.06</v>
      </c>
      <c r="I45" s="100" t="s">
        <v>726</v>
      </c>
      <c r="J45" s="331">
        <f>VLOOKUP(I45,Turnus!$H$9:$I$26,2,FALSE)</f>
        <v>0.5</v>
      </c>
      <c r="K45" s="130">
        <f t="shared" si="5"/>
        <v>32.03</v>
      </c>
      <c r="L45" s="131">
        <f>VLOOKUP($G45,'Leistungswerte GR Kigas'!$C$6:$F$37,4,FALSE)</f>
        <v>0</v>
      </c>
      <c r="M45" s="132">
        <f t="shared" si="6"/>
        <v>0</v>
      </c>
      <c r="N45" s="132">
        <f t="shared" si="7"/>
        <v>0</v>
      </c>
      <c r="O45" s="544">
        <f t="shared" si="8"/>
        <v>0</v>
      </c>
      <c r="P45" s="133">
        <f t="shared" si="9"/>
        <v>0</v>
      </c>
      <c r="Q45" s="134">
        <f t="shared" si="10"/>
        <v>0</v>
      </c>
    </row>
    <row r="46" spans="1:18" s="58" customFormat="1" ht="24.9" customHeight="1" x14ac:dyDescent="0.25">
      <c r="A46" s="525" t="str">
        <f>'Kalk UHR KiGa Kastanienallee'!A46</f>
        <v>Altbestand</v>
      </c>
      <c r="B46" s="100" t="str">
        <f>'Kalk UHR KiGa Kastanienallee'!B46</f>
        <v>EG</v>
      </c>
      <c r="C46" s="304" t="str">
        <f>IF('Kalk UHR KiGa Kastanienallee'!C46="","",'Kalk UHR KiGa Kastanienallee'!C46)</f>
        <v/>
      </c>
      <c r="D46" s="423" t="str">
        <f>'Kalk UHR KiGa Kastanienallee'!D46</f>
        <v>Treppe 1 zur Galerie</v>
      </c>
      <c r="E46" s="304" t="str">
        <f>'Kalk UHR KiGa Kastanienallee'!E46</f>
        <v>Holz</v>
      </c>
      <c r="F46" s="230" t="str">
        <f>'Kalk UHR KiGa Kastanienallee'!F46</f>
        <v>F3-W5</v>
      </c>
      <c r="G46" s="417" t="str">
        <f t="shared" si="0"/>
        <v>F3-J0,5</v>
      </c>
      <c r="H46" s="130">
        <f>'Kalk UHR KiGa Kastanienallee'!G46</f>
        <v>6</v>
      </c>
      <c r="I46" s="100" t="s">
        <v>726</v>
      </c>
      <c r="J46" s="331">
        <f>VLOOKUP(I46,Turnus!$H$9:$I$26,2,FALSE)</f>
        <v>0.5</v>
      </c>
      <c r="K46" s="130">
        <f t="shared" si="5"/>
        <v>3</v>
      </c>
      <c r="L46" s="131">
        <f>VLOOKUP($G46,'Leistungswerte GR Kigas'!$C$6:$F$37,4,FALSE)</f>
        <v>0</v>
      </c>
      <c r="M46" s="132">
        <f t="shared" si="6"/>
        <v>0</v>
      </c>
      <c r="N46" s="132">
        <f t="shared" si="7"/>
        <v>0</v>
      </c>
      <c r="O46" s="544">
        <f t="shared" si="8"/>
        <v>0</v>
      </c>
      <c r="P46" s="133">
        <f t="shared" si="9"/>
        <v>0</v>
      </c>
      <c r="Q46" s="134">
        <f t="shared" si="10"/>
        <v>0</v>
      </c>
      <c r="R46" s="311"/>
    </row>
    <row r="47" spans="1:18" s="58" customFormat="1" ht="24.9" customHeight="1" x14ac:dyDescent="0.25">
      <c r="A47" s="525" t="str">
        <f>'Kalk UHR KiGa Kastanienallee'!A47</f>
        <v>Altbestand</v>
      </c>
      <c r="B47" s="100" t="str">
        <f>'Kalk UHR KiGa Kastanienallee'!B47</f>
        <v>EG</v>
      </c>
      <c r="C47" s="304" t="str">
        <f>IF('Kalk UHR KiGa Kastanienallee'!C47="","",'Kalk UHR KiGa Kastanienallee'!C47)</f>
        <v/>
      </c>
      <c r="D47" s="423" t="str">
        <f>'Kalk UHR KiGa Kastanienallee'!D47</f>
        <v>Nebenraum Gruppe</v>
      </c>
      <c r="E47" s="304" t="str">
        <f>'Kalk UHR KiGa Kastanienallee'!E47</f>
        <v>Noppen</v>
      </c>
      <c r="F47" s="230" t="str">
        <f>'Kalk UHR KiGa Kastanienallee'!F47</f>
        <v>G1-W5</v>
      </c>
      <c r="G47" s="417" t="str">
        <f t="shared" si="0"/>
        <v>G1-J0,5</v>
      </c>
      <c r="H47" s="130">
        <f>'Kalk UHR KiGa Kastanienallee'!G47</f>
        <v>16.809999999999999</v>
      </c>
      <c r="I47" s="100" t="s">
        <v>726</v>
      </c>
      <c r="J47" s="331">
        <f>VLOOKUP(I47,Turnus!$H$9:$I$26,2,FALSE)</f>
        <v>0.5</v>
      </c>
      <c r="K47" s="130">
        <f t="shared" si="5"/>
        <v>8.4049999999999994</v>
      </c>
      <c r="L47" s="131">
        <f>VLOOKUP($G47,'Leistungswerte GR Kigas'!$C$6:$F$37,4,FALSE)</f>
        <v>0</v>
      </c>
      <c r="M47" s="132">
        <f t="shared" si="6"/>
        <v>0</v>
      </c>
      <c r="N47" s="132">
        <f t="shared" si="7"/>
        <v>0</v>
      </c>
      <c r="O47" s="544">
        <f t="shared" si="8"/>
        <v>0</v>
      </c>
      <c r="P47" s="133">
        <f t="shared" si="9"/>
        <v>0</v>
      </c>
      <c r="Q47" s="134">
        <f t="shared" si="10"/>
        <v>0</v>
      </c>
    </row>
    <row r="48" spans="1:18" s="58" customFormat="1" ht="24.9" customHeight="1" x14ac:dyDescent="0.25">
      <c r="A48" s="525" t="str">
        <f>'Kalk UHR KiGa Kastanienallee'!A48</f>
        <v>Altbestand</v>
      </c>
      <c r="B48" s="100" t="str">
        <f>'Kalk UHR KiGa Kastanienallee'!B48</f>
        <v>EG</v>
      </c>
      <c r="C48" s="304" t="str">
        <f>IF('Kalk UHR KiGa Kastanienallee'!C48="","",'Kalk UHR KiGa Kastanienallee'!C48)</f>
        <v/>
      </c>
      <c r="D48" s="423" t="str">
        <f>'Kalk UHR KiGa Kastanienallee'!D48</f>
        <v>Nebenraum Gruppe</v>
      </c>
      <c r="E48" s="304" t="str">
        <f>'Kalk UHR KiGa Kastanienallee'!E48</f>
        <v>Parkett</v>
      </c>
      <c r="F48" s="230" t="str">
        <f>'Kalk UHR KiGa Kastanienallee'!F48</f>
        <v>G1-W5</v>
      </c>
      <c r="G48" s="417" t="str">
        <f t="shared" si="0"/>
        <v>G1-J0,5</v>
      </c>
      <c r="H48" s="130">
        <f>'Kalk UHR KiGa Kastanienallee'!G48</f>
        <v>8.09</v>
      </c>
      <c r="I48" s="100" t="s">
        <v>726</v>
      </c>
      <c r="J48" s="331">
        <f>VLOOKUP(I48,Turnus!$H$9:$I$26,2,FALSE)</f>
        <v>0.5</v>
      </c>
      <c r="K48" s="130">
        <f t="shared" si="5"/>
        <v>4.0449999999999999</v>
      </c>
      <c r="L48" s="131">
        <f>VLOOKUP($G48,'Leistungswerte GR Kigas'!$C$6:$F$37,4,FALSE)</f>
        <v>0</v>
      </c>
      <c r="M48" s="132">
        <f t="shared" si="6"/>
        <v>0</v>
      </c>
      <c r="N48" s="132">
        <f t="shared" si="7"/>
        <v>0</v>
      </c>
      <c r="O48" s="544">
        <f t="shared" si="8"/>
        <v>0</v>
      </c>
      <c r="P48" s="133">
        <f t="shared" si="9"/>
        <v>0</v>
      </c>
      <c r="Q48" s="134">
        <f t="shared" si="10"/>
        <v>0</v>
      </c>
    </row>
    <row r="49" spans="1:18" s="58" customFormat="1" ht="24.9" customHeight="1" x14ac:dyDescent="0.25">
      <c r="A49" s="525" t="str">
        <f>'Kalk UHR KiGa Kastanienallee'!A49</f>
        <v>Altbestand</v>
      </c>
      <c r="B49" s="100" t="str">
        <f>'Kalk UHR KiGa Kastanienallee'!B49</f>
        <v>EG</v>
      </c>
      <c r="C49" s="304" t="str">
        <f>IF('Kalk UHR KiGa Kastanienallee'!C49="","",'Kalk UHR KiGa Kastanienallee'!C49)</f>
        <v/>
      </c>
      <c r="D49" s="423" t="str">
        <f>'Kalk UHR KiGa Kastanienallee'!D49</f>
        <v>Gruppenraum 2</v>
      </c>
      <c r="E49" s="304" t="str">
        <f>'Kalk UHR KiGa Kastanienallee'!E49</f>
        <v>Parkett/Textil</v>
      </c>
      <c r="F49" s="230" t="str">
        <f>'Kalk UHR KiGa Kastanienallee'!F49</f>
        <v>G1-W5</v>
      </c>
      <c r="G49" s="417" t="str">
        <f t="shared" si="0"/>
        <v>G1-J0,5</v>
      </c>
      <c r="H49" s="130">
        <f>'Kalk UHR KiGa Kastanienallee'!G49</f>
        <v>64.17</v>
      </c>
      <c r="I49" s="100" t="s">
        <v>726</v>
      </c>
      <c r="J49" s="331">
        <f>VLOOKUP(I49,Turnus!$H$9:$I$26,2,FALSE)</f>
        <v>0.5</v>
      </c>
      <c r="K49" s="130">
        <f t="shared" si="5"/>
        <v>32.085000000000001</v>
      </c>
      <c r="L49" s="131">
        <f>VLOOKUP($G49,'Leistungswerte GR Kigas'!$C$6:$F$37,4,FALSE)</f>
        <v>0</v>
      </c>
      <c r="M49" s="132">
        <f t="shared" si="6"/>
        <v>0</v>
      </c>
      <c r="N49" s="132">
        <f t="shared" si="7"/>
        <v>0</v>
      </c>
      <c r="O49" s="544">
        <f t="shared" si="8"/>
        <v>0</v>
      </c>
      <c r="P49" s="133">
        <f t="shared" si="9"/>
        <v>0</v>
      </c>
      <c r="Q49" s="134">
        <f t="shared" si="10"/>
        <v>0</v>
      </c>
    </row>
    <row r="50" spans="1:18" s="58" customFormat="1" ht="24.9" customHeight="1" x14ac:dyDescent="0.25">
      <c r="A50" s="525" t="str">
        <f>'Kalk UHR KiGa Kastanienallee'!A50</f>
        <v>Altbestand</v>
      </c>
      <c r="B50" s="100" t="str">
        <f>'Kalk UHR KiGa Kastanienallee'!B50</f>
        <v>EG</v>
      </c>
      <c r="C50" s="304" t="str">
        <f>IF('Kalk UHR KiGa Kastanienallee'!C50="","",'Kalk UHR KiGa Kastanienallee'!C50)</f>
        <v/>
      </c>
      <c r="D50" s="423" t="str">
        <f>'Kalk UHR KiGa Kastanienallee'!D50</f>
        <v>Treppe 2 zur Galerie</v>
      </c>
      <c r="E50" s="304" t="str">
        <f>'Kalk UHR KiGa Kastanienallee'!E50</f>
        <v>Holz</v>
      </c>
      <c r="F50" s="230" t="str">
        <f>'Kalk UHR KiGa Kastanienallee'!F50</f>
        <v>F3-W5</v>
      </c>
      <c r="G50" s="417" t="str">
        <f t="shared" si="0"/>
        <v>F3-J0,5</v>
      </c>
      <c r="H50" s="130">
        <f>'Kalk UHR KiGa Kastanienallee'!G50</f>
        <v>6</v>
      </c>
      <c r="I50" s="100" t="s">
        <v>726</v>
      </c>
      <c r="J50" s="331">
        <f>VLOOKUP(I50,Turnus!$H$9:$I$26,2,FALSE)</f>
        <v>0.5</v>
      </c>
      <c r="K50" s="130">
        <f t="shared" si="5"/>
        <v>3</v>
      </c>
      <c r="L50" s="131">
        <f>VLOOKUP($G50,'Leistungswerte GR Kigas'!$C$6:$F$37,4,FALSE)</f>
        <v>0</v>
      </c>
      <c r="M50" s="132">
        <f t="shared" si="6"/>
        <v>0</v>
      </c>
      <c r="N50" s="132">
        <f t="shared" si="7"/>
        <v>0</v>
      </c>
      <c r="O50" s="544">
        <f t="shared" si="8"/>
        <v>0</v>
      </c>
      <c r="P50" s="133">
        <f t="shared" si="9"/>
        <v>0</v>
      </c>
      <c r="Q50" s="134">
        <f t="shared" si="10"/>
        <v>0</v>
      </c>
    </row>
    <row r="51" spans="1:18" s="58" customFormat="1" ht="24.9" customHeight="1" x14ac:dyDescent="0.25">
      <c r="A51" s="525" t="str">
        <f>'Kalk UHR KiGa Kastanienallee'!A51</f>
        <v>Altbestand</v>
      </c>
      <c r="B51" s="100" t="str">
        <f>'Kalk UHR KiGa Kastanienallee'!B51</f>
        <v>EG</v>
      </c>
      <c r="C51" s="304" t="str">
        <f>IF('Kalk UHR KiGa Kastanienallee'!C51="","",'Kalk UHR KiGa Kastanienallee'!C51)</f>
        <v/>
      </c>
      <c r="D51" s="423" t="str">
        <f>'Kalk UHR KiGa Kastanienallee'!D51</f>
        <v>Schlafraum</v>
      </c>
      <c r="E51" s="304" t="str">
        <f>'Kalk UHR KiGa Kastanienallee'!E51</f>
        <v>Parkett/Textil</v>
      </c>
      <c r="F51" s="230" t="str">
        <f>'Kalk UHR KiGa Kastanienallee'!F51</f>
        <v>G1-W5</v>
      </c>
      <c r="G51" s="417" t="str">
        <f t="shared" si="0"/>
        <v>G1-J0,5</v>
      </c>
      <c r="H51" s="130">
        <f>'Kalk UHR KiGa Kastanienallee'!G51</f>
        <v>25.7</v>
      </c>
      <c r="I51" s="100" t="s">
        <v>726</v>
      </c>
      <c r="J51" s="331">
        <f>VLOOKUP(I51,Turnus!$H$9:$I$26,2,FALSE)</f>
        <v>0.5</v>
      </c>
      <c r="K51" s="130">
        <f t="shared" si="5"/>
        <v>12.85</v>
      </c>
      <c r="L51" s="131">
        <f>VLOOKUP($G51,'Leistungswerte GR Kigas'!$C$6:$F$37,4,FALSE)</f>
        <v>0</v>
      </c>
      <c r="M51" s="132">
        <f t="shared" si="6"/>
        <v>0</v>
      </c>
      <c r="N51" s="132">
        <f t="shared" si="7"/>
        <v>0</v>
      </c>
      <c r="O51" s="544">
        <f t="shared" si="8"/>
        <v>0</v>
      </c>
      <c r="P51" s="133">
        <f t="shared" si="9"/>
        <v>0</v>
      </c>
      <c r="Q51" s="134">
        <f t="shared" si="10"/>
        <v>0</v>
      </c>
    </row>
    <row r="52" spans="1:18" s="58" customFormat="1" ht="24.9" customHeight="1" x14ac:dyDescent="0.25">
      <c r="A52" s="525" t="str">
        <f>'Kalk UHR KiGa Kastanienallee'!A52</f>
        <v>Altbestand</v>
      </c>
      <c r="B52" s="100" t="str">
        <f>'Kalk UHR KiGa Kastanienallee'!B52</f>
        <v>EG</v>
      </c>
      <c r="C52" s="304" t="str">
        <f>IF('Kalk UHR KiGa Kastanienallee'!C52="","",'Kalk UHR KiGa Kastanienallee'!C52)</f>
        <v/>
      </c>
      <c r="D52" s="423" t="str">
        <f>'Kalk UHR KiGa Kastanienallee'!D52</f>
        <v>Kita 4</v>
      </c>
      <c r="E52" s="304" t="str">
        <f>'Kalk UHR KiGa Kastanienallee'!E52</f>
        <v>Parkett/Textil</v>
      </c>
      <c r="F52" s="230" t="str">
        <f>'Kalk UHR KiGa Kastanienallee'!F52</f>
        <v>G1-W5</v>
      </c>
      <c r="G52" s="417" t="str">
        <f t="shared" si="0"/>
        <v>G1-J0,5</v>
      </c>
      <c r="H52" s="130">
        <f>'Kalk UHR KiGa Kastanienallee'!G52</f>
        <v>64.33</v>
      </c>
      <c r="I52" s="100" t="s">
        <v>726</v>
      </c>
      <c r="J52" s="331">
        <f>VLOOKUP(I52,Turnus!$H$9:$I$26,2,FALSE)</f>
        <v>0.5</v>
      </c>
      <c r="K52" s="130">
        <f t="shared" si="5"/>
        <v>32.164999999999999</v>
      </c>
      <c r="L52" s="131">
        <f>VLOOKUP($G52,'Leistungswerte GR Kigas'!$C$6:$F$37,4,FALSE)</f>
        <v>0</v>
      </c>
      <c r="M52" s="132">
        <f t="shared" si="6"/>
        <v>0</v>
      </c>
      <c r="N52" s="132">
        <f t="shared" si="7"/>
        <v>0</v>
      </c>
      <c r="O52" s="544">
        <f t="shared" si="8"/>
        <v>0</v>
      </c>
      <c r="P52" s="133">
        <f t="shared" si="9"/>
        <v>0</v>
      </c>
      <c r="Q52" s="134">
        <f t="shared" si="10"/>
        <v>0</v>
      </c>
    </row>
    <row r="53" spans="1:18" s="58" customFormat="1" ht="24.9" customHeight="1" x14ac:dyDescent="0.25">
      <c r="A53" s="525" t="str">
        <f>'Kalk UHR KiGa Kastanienallee'!A53</f>
        <v>Altbestand</v>
      </c>
      <c r="B53" s="100" t="str">
        <f>'Kalk UHR KiGa Kastanienallee'!B53</f>
        <v>EG</v>
      </c>
      <c r="C53" s="304" t="str">
        <f>IF('Kalk UHR KiGa Kastanienallee'!C53="","",'Kalk UHR KiGa Kastanienallee'!C53)</f>
        <v/>
      </c>
      <c r="D53" s="423" t="str">
        <f>'Kalk UHR KiGa Kastanienallee'!D53</f>
        <v>Treppe 4 zur Galerie Schlafen</v>
      </c>
      <c r="E53" s="304" t="str">
        <f>'Kalk UHR KiGa Kastanienallee'!E53</f>
        <v>Holz/Textil</v>
      </c>
      <c r="F53" s="230" t="str">
        <f>'Kalk UHR KiGa Kastanienallee'!F53</f>
        <v>F3-W5</v>
      </c>
      <c r="G53" s="417" t="str">
        <f t="shared" si="0"/>
        <v>F3-J0,5</v>
      </c>
      <c r="H53" s="130">
        <f>'Kalk UHR KiGa Kastanienallee'!G53</f>
        <v>8</v>
      </c>
      <c r="I53" s="100" t="s">
        <v>726</v>
      </c>
      <c r="J53" s="331">
        <f>VLOOKUP(I53,Turnus!$H$9:$I$26,2,FALSE)</f>
        <v>0.5</v>
      </c>
      <c r="K53" s="130">
        <f t="shared" si="5"/>
        <v>4</v>
      </c>
      <c r="L53" s="131">
        <f>VLOOKUP($G53,'Leistungswerte GR Kigas'!$C$6:$F$37,4,FALSE)</f>
        <v>0</v>
      </c>
      <c r="M53" s="132">
        <f t="shared" si="6"/>
        <v>0</v>
      </c>
      <c r="N53" s="132">
        <f t="shared" si="7"/>
        <v>0</v>
      </c>
      <c r="O53" s="544">
        <f t="shared" si="8"/>
        <v>0</v>
      </c>
      <c r="P53" s="133">
        <f t="shared" si="9"/>
        <v>0</v>
      </c>
      <c r="Q53" s="134">
        <f t="shared" si="10"/>
        <v>0</v>
      </c>
    </row>
    <row r="54" spans="1:18" s="58" customFormat="1" ht="24.9" customHeight="1" x14ac:dyDescent="0.25">
      <c r="A54" s="525" t="str">
        <f>'Kalk UHR KiGa Kastanienallee'!A54</f>
        <v>Altbestand</v>
      </c>
      <c r="B54" s="100" t="str">
        <f>'Kalk UHR KiGa Kastanienallee'!B54</f>
        <v>EG</v>
      </c>
      <c r="C54" s="304" t="str">
        <f>IF('Kalk UHR KiGa Kastanienallee'!C54="","",'Kalk UHR KiGa Kastanienallee'!C54)</f>
        <v/>
      </c>
      <c r="D54" s="423" t="str">
        <f>'Kalk UHR KiGa Kastanienallee'!D54</f>
        <v>Flur</v>
      </c>
      <c r="E54" s="304" t="str">
        <f>'Kalk UHR KiGa Kastanienallee'!E54</f>
        <v>Fliesen</v>
      </c>
      <c r="F54" s="230" t="str">
        <f>'Kalk UHR KiGa Kastanienallee'!F54</f>
        <v>F1-W5</v>
      </c>
      <c r="G54" s="417" t="str">
        <f t="shared" si="0"/>
        <v>F1-J0,5</v>
      </c>
      <c r="H54" s="130">
        <f>'Kalk UHR KiGa Kastanienallee'!G54</f>
        <v>21.54</v>
      </c>
      <c r="I54" s="100" t="s">
        <v>726</v>
      </c>
      <c r="J54" s="331">
        <f>VLOOKUP(I54,Turnus!$H$9:$I$26,2,FALSE)</f>
        <v>0.5</v>
      </c>
      <c r="K54" s="130">
        <f t="shared" si="5"/>
        <v>10.77</v>
      </c>
      <c r="L54" s="131">
        <f>VLOOKUP($G54,'Leistungswerte GR Kigas'!$C$6:$F$37,4,FALSE)</f>
        <v>0</v>
      </c>
      <c r="M54" s="132">
        <f t="shared" si="6"/>
        <v>0</v>
      </c>
      <c r="N54" s="132">
        <f t="shared" si="7"/>
        <v>0</v>
      </c>
      <c r="O54" s="544">
        <f t="shared" si="8"/>
        <v>0</v>
      </c>
      <c r="P54" s="133">
        <f t="shared" si="9"/>
        <v>0</v>
      </c>
      <c r="Q54" s="134">
        <f t="shared" si="10"/>
        <v>0</v>
      </c>
      <c r="R54" s="311"/>
    </row>
    <row r="55" spans="1:18" s="58" customFormat="1" ht="24.9" customHeight="1" x14ac:dyDescent="0.25">
      <c r="A55" s="525" t="str">
        <f>'Kalk UHR KiGa Kastanienallee'!A55</f>
        <v>Altbestand</v>
      </c>
      <c r="B55" s="100" t="str">
        <f>'Kalk UHR KiGa Kastanienallee'!B55</f>
        <v>EG</v>
      </c>
      <c r="C55" s="304" t="str">
        <f>IF('Kalk UHR KiGa Kastanienallee'!C55="","",'Kalk UHR KiGa Kastanienallee'!C55)</f>
        <v/>
      </c>
      <c r="D55" s="423" t="str">
        <f>'Kalk UHR KiGa Kastanienallee'!D55</f>
        <v>Gruppenraum 3</v>
      </c>
      <c r="E55" s="304" t="str">
        <f>'Kalk UHR KiGa Kastanienallee'!E55</f>
        <v>Lino</v>
      </c>
      <c r="F55" s="230" t="str">
        <f>'Kalk UHR KiGa Kastanienallee'!F55</f>
        <v>G1-W5</v>
      </c>
      <c r="G55" s="417" t="str">
        <f t="shared" si="0"/>
        <v>G1-J0,5</v>
      </c>
      <c r="H55" s="130">
        <f>'Kalk UHR KiGa Kastanienallee'!G55</f>
        <v>63.82</v>
      </c>
      <c r="I55" s="100" t="s">
        <v>726</v>
      </c>
      <c r="J55" s="331">
        <f>VLOOKUP(I55,Turnus!$H$9:$I$26,2,FALSE)</f>
        <v>0.5</v>
      </c>
      <c r="K55" s="130">
        <f t="shared" si="5"/>
        <v>31.91</v>
      </c>
      <c r="L55" s="131">
        <f>VLOOKUP($G55,'Leistungswerte GR Kigas'!$C$6:$F$37,4,FALSE)</f>
        <v>0</v>
      </c>
      <c r="M55" s="132">
        <f t="shared" si="6"/>
        <v>0</v>
      </c>
      <c r="N55" s="132">
        <f t="shared" si="7"/>
        <v>0</v>
      </c>
      <c r="O55" s="544">
        <f t="shared" si="8"/>
        <v>0</v>
      </c>
      <c r="P55" s="133">
        <f t="shared" si="9"/>
        <v>0</v>
      </c>
      <c r="Q55" s="134">
        <f t="shared" si="10"/>
        <v>0</v>
      </c>
    </row>
    <row r="56" spans="1:18" s="58" customFormat="1" ht="24.9" customHeight="1" x14ac:dyDescent="0.25">
      <c r="A56" s="525" t="str">
        <f>'Kalk UHR KiGa Kastanienallee'!A56</f>
        <v>Altbestand</v>
      </c>
      <c r="B56" s="100" t="str">
        <f>'Kalk UHR KiGa Kastanienallee'!B56</f>
        <v>EG</v>
      </c>
      <c r="C56" s="304" t="str">
        <f>IF('Kalk UHR KiGa Kastanienallee'!C56="","",'Kalk UHR KiGa Kastanienallee'!C56)</f>
        <v/>
      </c>
      <c r="D56" s="423" t="str">
        <f>'Kalk UHR KiGa Kastanienallee'!D56</f>
        <v>Treppe 3 zur Galerie</v>
      </c>
      <c r="E56" s="304" t="str">
        <f>'Kalk UHR KiGa Kastanienallee'!E56</f>
        <v>Holz/Textil</v>
      </c>
      <c r="F56" s="230" t="str">
        <f>'Kalk UHR KiGa Kastanienallee'!F56</f>
        <v>F3-W5</v>
      </c>
      <c r="G56" s="417" t="str">
        <f t="shared" si="0"/>
        <v>F3-J0,5</v>
      </c>
      <c r="H56" s="130">
        <f>'Kalk UHR KiGa Kastanienallee'!G56</f>
        <v>6</v>
      </c>
      <c r="I56" s="100" t="s">
        <v>726</v>
      </c>
      <c r="J56" s="331">
        <f>VLOOKUP(I56,Turnus!$H$9:$I$26,2,FALSE)</f>
        <v>0.5</v>
      </c>
      <c r="K56" s="130">
        <f t="shared" si="5"/>
        <v>3</v>
      </c>
      <c r="L56" s="131">
        <f>VLOOKUP($G56,'Leistungswerte GR Kigas'!$C$6:$F$37,4,FALSE)</f>
        <v>0</v>
      </c>
      <c r="M56" s="132">
        <f t="shared" si="6"/>
        <v>0</v>
      </c>
      <c r="N56" s="132">
        <f t="shared" si="7"/>
        <v>0</v>
      </c>
      <c r="O56" s="544">
        <f t="shared" si="8"/>
        <v>0</v>
      </c>
      <c r="P56" s="133">
        <f t="shared" si="9"/>
        <v>0</v>
      </c>
      <c r="Q56" s="134">
        <f t="shared" si="10"/>
        <v>0</v>
      </c>
    </row>
    <row r="57" spans="1:18" s="58" customFormat="1" ht="24.9" customHeight="1" x14ac:dyDescent="0.25">
      <c r="A57" s="525" t="str">
        <f>'Kalk UHR KiGa Kastanienallee'!A57</f>
        <v>Altbestand</v>
      </c>
      <c r="B57" s="100" t="str">
        <f>'Kalk UHR KiGa Kastanienallee'!B57</f>
        <v>EG</v>
      </c>
      <c r="C57" s="304" t="str">
        <f>IF('Kalk UHR KiGa Kastanienallee'!C57="","",'Kalk UHR KiGa Kastanienallee'!C57)</f>
        <v/>
      </c>
      <c r="D57" s="423" t="str">
        <f>'Kalk UHR KiGa Kastanienallee'!D57</f>
        <v>Treppe zu Besprechung OG</v>
      </c>
      <c r="E57" s="304" t="str">
        <f>'Kalk UHR KiGa Kastanienallee'!E57</f>
        <v>Holz/Textil</v>
      </c>
      <c r="F57" s="230" t="str">
        <f>'Kalk UHR KiGa Kastanienallee'!F57</f>
        <v>F3-W5</v>
      </c>
      <c r="G57" s="417" t="str">
        <f t="shared" si="0"/>
        <v>F3-J0,5</v>
      </c>
      <c r="H57" s="130">
        <f>'Kalk UHR KiGa Kastanienallee'!G57</f>
        <v>6</v>
      </c>
      <c r="I57" s="100" t="s">
        <v>726</v>
      </c>
      <c r="J57" s="331">
        <f>VLOOKUP(I57,Turnus!$H$9:$I$26,2,FALSE)</f>
        <v>0.5</v>
      </c>
      <c r="K57" s="130">
        <f t="shared" si="5"/>
        <v>3</v>
      </c>
      <c r="L57" s="131">
        <f>VLOOKUP($G57,'Leistungswerte GR Kigas'!$C$6:$F$37,4,FALSE)</f>
        <v>0</v>
      </c>
      <c r="M57" s="132">
        <f t="shared" si="6"/>
        <v>0</v>
      </c>
      <c r="N57" s="132">
        <f t="shared" si="7"/>
        <v>0</v>
      </c>
      <c r="O57" s="544">
        <f t="shared" si="8"/>
        <v>0</v>
      </c>
      <c r="P57" s="133">
        <f t="shared" si="9"/>
        <v>0</v>
      </c>
      <c r="Q57" s="134">
        <f t="shared" si="10"/>
        <v>0</v>
      </c>
    </row>
    <row r="58" spans="1:18" s="58" customFormat="1" ht="24.9" customHeight="1" x14ac:dyDescent="0.25">
      <c r="A58" s="525" t="str">
        <f>'Kalk UHR KiGa Kastanienallee'!A58</f>
        <v>Altbestand</v>
      </c>
      <c r="B58" s="100" t="str">
        <f>'Kalk UHR KiGa Kastanienallee'!B58</f>
        <v>EG</v>
      </c>
      <c r="C58" s="304" t="str">
        <f>IF('Kalk UHR KiGa Kastanienallee'!C58="","",'Kalk UHR KiGa Kastanienallee'!C58)</f>
        <v/>
      </c>
      <c r="D58" s="423" t="str">
        <f>'Kalk UHR KiGa Kastanienallee'!D58</f>
        <v>Küche</v>
      </c>
      <c r="E58" s="304" t="str">
        <f>'Kalk UHR KiGa Kastanienallee'!E58</f>
        <v>Sicherheitsfliesen</v>
      </c>
      <c r="F58" s="230" t="str">
        <f>'Kalk UHR KiGa Kastanienallee'!F58</f>
        <v>K1-W5</v>
      </c>
      <c r="G58" s="417" t="str">
        <f t="shared" si="0"/>
        <v>K1-J1</v>
      </c>
      <c r="H58" s="130">
        <f>'Kalk UHR KiGa Kastanienallee'!G58</f>
        <v>46.67</v>
      </c>
      <c r="I58" s="100" t="s">
        <v>54</v>
      </c>
      <c r="J58" s="331">
        <f>VLOOKUP(I58,Turnus!$H$9:$I$26,2,FALSE)</f>
        <v>1</v>
      </c>
      <c r="K58" s="130">
        <f t="shared" si="5"/>
        <v>46.67</v>
      </c>
      <c r="L58" s="131">
        <f>VLOOKUP($G58,'Leistungswerte GR Kigas'!$C$6:$F$37,4,FALSE)</f>
        <v>0</v>
      </c>
      <c r="M58" s="132">
        <f t="shared" si="6"/>
        <v>0</v>
      </c>
      <c r="N58" s="132">
        <f t="shared" si="7"/>
        <v>0</v>
      </c>
      <c r="O58" s="544">
        <f t="shared" si="8"/>
        <v>0</v>
      </c>
      <c r="P58" s="133">
        <f t="shared" si="9"/>
        <v>0</v>
      </c>
      <c r="Q58" s="134">
        <f t="shared" si="10"/>
        <v>0</v>
      </c>
    </row>
    <row r="59" spans="1:18" s="58" customFormat="1" ht="24.9" customHeight="1" x14ac:dyDescent="0.25">
      <c r="A59" s="525" t="str">
        <f>'Kalk UHR KiGa Kastanienallee'!A59</f>
        <v>Altbestand</v>
      </c>
      <c r="B59" s="100" t="str">
        <f>'Kalk UHR KiGa Kastanienallee'!B59</f>
        <v>EG</v>
      </c>
      <c r="C59" s="304" t="str">
        <f>IF('Kalk UHR KiGa Kastanienallee'!C59="","",'Kalk UHR KiGa Kastanienallee'!C59)</f>
        <v/>
      </c>
      <c r="D59" s="423" t="str">
        <f>'Kalk UHR KiGa Kastanienallee'!D59</f>
        <v>Flur</v>
      </c>
      <c r="E59" s="304" t="str">
        <f>'Kalk UHR KiGa Kastanienallee'!E59</f>
        <v>Fliesen</v>
      </c>
      <c r="F59" s="230" t="str">
        <f>'Kalk UHR KiGa Kastanienallee'!F59</f>
        <v>F1-W5</v>
      </c>
      <c r="G59" s="417" t="str">
        <f t="shared" si="0"/>
        <v>F1-J0,5</v>
      </c>
      <c r="H59" s="130">
        <f>'Kalk UHR KiGa Kastanienallee'!G59</f>
        <v>32.5</v>
      </c>
      <c r="I59" s="100" t="s">
        <v>726</v>
      </c>
      <c r="J59" s="331">
        <f>VLOOKUP(I59,Turnus!$H$9:$I$26,2,FALSE)</f>
        <v>0.5</v>
      </c>
      <c r="K59" s="130">
        <f t="shared" si="5"/>
        <v>16.25</v>
      </c>
      <c r="L59" s="131">
        <f>VLOOKUP($G59,'Leistungswerte GR Kigas'!$C$6:$F$37,4,FALSE)</f>
        <v>0</v>
      </c>
      <c r="M59" s="132">
        <f t="shared" si="6"/>
        <v>0</v>
      </c>
      <c r="N59" s="132">
        <f t="shared" si="7"/>
        <v>0</v>
      </c>
      <c r="O59" s="544">
        <f t="shared" si="8"/>
        <v>0</v>
      </c>
      <c r="P59" s="133">
        <f t="shared" si="9"/>
        <v>0</v>
      </c>
      <c r="Q59" s="134">
        <f t="shared" si="10"/>
        <v>0</v>
      </c>
    </row>
    <row r="60" spans="1:18" s="58" customFormat="1" ht="24.9" customHeight="1" x14ac:dyDescent="0.25">
      <c r="A60" s="525" t="str">
        <f>'Kalk UHR KiGa Kastanienallee'!A60</f>
        <v>Altbestand</v>
      </c>
      <c r="B60" s="100" t="str">
        <f>'Kalk UHR KiGa Kastanienallee'!B60</f>
        <v>EG</v>
      </c>
      <c r="C60" s="304" t="str">
        <f>IF('Kalk UHR KiGa Kastanienallee'!C60="","",'Kalk UHR KiGa Kastanienallee'!C60)</f>
        <v/>
      </c>
      <c r="D60" s="423" t="str">
        <f>'Kalk UHR KiGa Kastanienallee'!D60</f>
        <v>Personal WC</v>
      </c>
      <c r="E60" s="304" t="str">
        <f>'Kalk UHR KiGa Kastanienallee'!E60</f>
        <v>Fliesen</v>
      </c>
      <c r="F60" s="230" t="str">
        <f>'Kalk UHR KiGa Kastanienallee'!F60</f>
        <v>S1-W5</v>
      </c>
      <c r="G60" s="417" t="str">
        <f t="shared" si="0"/>
        <v>S1-J1</v>
      </c>
      <c r="H60" s="130">
        <f>'Kalk UHR KiGa Kastanienallee'!G60</f>
        <v>3.5</v>
      </c>
      <c r="I60" s="100" t="s">
        <v>54</v>
      </c>
      <c r="J60" s="331">
        <f>VLOOKUP(I60,Turnus!$H$9:$I$26,2,FALSE)</f>
        <v>1</v>
      </c>
      <c r="K60" s="130">
        <f t="shared" si="5"/>
        <v>3.5</v>
      </c>
      <c r="L60" s="131">
        <f>VLOOKUP($G60,'Leistungswerte GR Kigas'!$C$6:$F$37,4,FALSE)</f>
        <v>0</v>
      </c>
      <c r="M60" s="132">
        <f t="shared" si="6"/>
        <v>0</v>
      </c>
      <c r="N60" s="132">
        <f t="shared" si="7"/>
        <v>0</v>
      </c>
      <c r="O60" s="544">
        <f t="shared" si="8"/>
        <v>0</v>
      </c>
      <c r="P60" s="133">
        <f t="shared" si="9"/>
        <v>0</v>
      </c>
      <c r="Q60" s="134">
        <f t="shared" si="10"/>
        <v>0</v>
      </c>
      <c r="R60" s="311"/>
    </row>
    <row r="61" spans="1:18" s="58" customFormat="1" ht="24.9" customHeight="1" x14ac:dyDescent="0.25">
      <c r="A61" s="525" t="str">
        <f>'Kalk UHR KiGa Kastanienallee'!A61</f>
        <v>Neubau/Umbau</v>
      </c>
      <c r="B61" s="100" t="str">
        <f>'Kalk UHR KiGa Kastanienallee'!B61</f>
        <v>EG</v>
      </c>
      <c r="C61" s="304" t="str">
        <f>IF('Kalk UHR KiGa Kastanienallee'!C61="","",'Kalk UHR KiGa Kastanienallee'!C61)</f>
        <v/>
      </c>
      <c r="D61" s="423" t="str">
        <f>'Kalk UHR KiGa Kastanienallee'!D61</f>
        <v>Nassbereich Kita 3+4</v>
      </c>
      <c r="E61" s="304" t="str">
        <f>'Kalk UHR KiGa Kastanienallee'!E61</f>
        <v>Fliesen</v>
      </c>
      <c r="F61" s="230" t="str">
        <f>'Kalk UHR KiGa Kastanienallee'!F61</f>
        <v>S1-W5</v>
      </c>
      <c r="G61" s="417" t="str">
        <f t="shared" si="0"/>
        <v>S1-J1</v>
      </c>
      <c r="H61" s="130">
        <f>'Kalk UHR KiGa Kastanienallee'!G61</f>
        <v>28.29</v>
      </c>
      <c r="I61" s="100" t="s">
        <v>54</v>
      </c>
      <c r="J61" s="331">
        <f>VLOOKUP(I61,Turnus!$H$9:$I$26,2,FALSE)</f>
        <v>1</v>
      </c>
      <c r="K61" s="130">
        <f t="shared" si="5"/>
        <v>28.29</v>
      </c>
      <c r="L61" s="131">
        <f>VLOOKUP($G61,'Leistungswerte GR Kigas'!$C$6:$F$37,4,FALSE)</f>
        <v>0</v>
      </c>
      <c r="M61" s="132">
        <f t="shared" si="6"/>
        <v>0</v>
      </c>
      <c r="N61" s="132">
        <f t="shared" si="7"/>
        <v>0</v>
      </c>
      <c r="O61" s="544">
        <f t="shared" si="8"/>
        <v>0</v>
      </c>
      <c r="P61" s="133">
        <f t="shared" si="9"/>
        <v>0</v>
      </c>
      <c r="Q61" s="134">
        <f t="shared" si="10"/>
        <v>0</v>
      </c>
    </row>
    <row r="62" spans="1:18" s="58" customFormat="1" ht="24.9" customHeight="1" x14ac:dyDescent="0.25">
      <c r="A62" s="525" t="str">
        <f>'Kalk UHR KiGa Kastanienallee'!A62</f>
        <v>Neubau/Umbau</v>
      </c>
      <c r="B62" s="100" t="str">
        <f>'Kalk UHR KiGa Kastanienallee'!B62</f>
        <v>EG</v>
      </c>
      <c r="C62" s="304" t="str">
        <f>IF('Kalk UHR KiGa Kastanienallee'!C62="","",'Kalk UHR KiGa Kastanienallee'!C62)</f>
        <v/>
      </c>
      <c r="D62" s="423" t="str">
        <f>'Kalk UHR KiGa Kastanienallee'!D62</f>
        <v>Garderobe 3+4</v>
      </c>
      <c r="E62" s="304" t="str">
        <f>'Kalk UHR KiGa Kastanienallee'!E62</f>
        <v>Fliesen</v>
      </c>
      <c r="F62" s="230" t="str">
        <f>'Kalk UHR KiGa Kastanienallee'!F62</f>
        <v>H1-W5</v>
      </c>
      <c r="G62" s="417" t="str">
        <f t="shared" si="0"/>
        <v>H1-J0,5</v>
      </c>
      <c r="H62" s="130">
        <f>'Kalk UHR KiGa Kastanienallee'!G62</f>
        <v>13</v>
      </c>
      <c r="I62" s="100" t="s">
        <v>726</v>
      </c>
      <c r="J62" s="331">
        <f>VLOOKUP(I62,Turnus!$H$9:$I$26,2,FALSE)</f>
        <v>0.5</v>
      </c>
      <c r="K62" s="130">
        <f t="shared" si="5"/>
        <v>6.5</v>
      </c>
      <c r="L62" s="131">
        <f>VLOOKUP($G62,'Leistungswerte GR Kigas'!$C$6:$F$37,4,FALSE)</f>
        <v>0</v>
      </c>
      <c r="M62" s="132">
        <f t="shared" si="6"/>
        <v>0</v>
      </c>
      <c r="N62" s="132">
        <f t="shared" si="7"/>
        <v>0</v>
      </c>
      <c r="O62" s="544">
        <f t="shared" si="8"/>
        <v>0</v>
      </c>
      <c r="P62" s="133">
        <f t="shared" si="9"/>
        <v>0</v>
      </c>
      <c r="Q62" s="134">
        <f t="shared" si="10"/>
        <v>0</v>
      </c>
    </row>
    <row r="63" spans="1:18" s="58" customFormat="1" ht="24.9" customHeight="1" x14ac:dyDescent="0.25">
      <c r="A63" s="525" t="str">
        <f>'Kalk UHR KiGa Kastanienallee'!A63</f>
        <v>Neubau/Umbau</v>
      </c>
      <c r="B63" s="100" t="str">
        <f>'Kalk UHR KiGa Kastanienallee'!B63</f>
        <v>EG</v>
      </c>
      <c r="C63" s="304" t="str">
        <f>IF('Kalk UHR KiGa Kastanienallee'!C63="","",'Kalk UHR KiGa Kastanienallee'!C63)</f>
        <v/>
      </c>
      <c r="D63" s="423" t="str">
        <f>'Kalk UHR KiGa Kastanienallee'!D63</f>
        <v>Flur/Garderobe/Nebeneingang</v>
      </c>
      <c r="E63" s="304" t="str">
        <f>'Kalk UHR KiGa Kastanienallee'!E63</f>
        <v>Fliesen</v>
      </c>
      <c r="F63" s="230" t="str">
        <f>'Kalk UHR KiGa Kastanienallee'!F63</f>
        <v>F1-W5</v>
      </c>
      <c r="G63" s="417" t="str">
        <f t="shared" si="0"/>
        <v>F1-J0,5</v>
      </c>
      <c r="H63" s="130">
        <f>'Kalk UHR KiGa Kastanienallee'!G63</f>
        <v>10.32</v>
      </c>
      <c r="I63" s="100" t="s">
        <v>726</v>
      </c>
      <c r="J63" s="331">
        <f>VLOOKUP(I63,Turnus!$H$9:$I$26,2,FALSE)</f>
        <v>0.5</v>
      </c>
      <c r="K63" s="130">
        <f t="shared" si="5"/>
        <v>5.16</v>
      </c>
      <c r="L63" s="131">
        <f>VLOOKUP($G63,'Leistungswerte GR Kigas'!$C$6:$F$37,4,FALSE)</f>
        <v>0</v>
      </c>
      <c r="M63" s="132">
        <f t="shared" si="6"/>
        <v>0</v>
      </c>
      <c r="N63" s="132">
        <f t="shared" si="7"/>
        <v>0</v>
      </c>
      <c r="O63" s="544">
        <f t="shared" si="8"/>
        <v>0</v>
      </c>
      <c r="P63" s="133">
        <f t="shared" si="9"/>
        <v>0</v>
      </c>
      <c r="Q63" s="134">
        <f t="shared" si="10"/>
        <v>0</v>
      </c>
    </row>
    <row r="64" spans="1:18" s="58" customFormat="1" ht="24.9" customHeight="1" x14ac:dyDescent="0.25">
      <c r="A64" s="525" t="str">
        <f>'Kalk UHR KiGa Kastanienallee'!A64</f>
        <v>Neubau/Umbau</v>
      </c>
      <c r="B64" s="100" t="str">
        <f>'Kalk UHR KiGa Kastanienallee'!B64</f>
        <v>EG</v>
      </c>
      <c r="C64" s="304" t="str">
        <f>IF('Kalk UHR KiGa Kastanienallee'!C64="","",'Kalk UHR KiGa Kastanienallee'!C64)</f>
        <v/>
      </c>
      <c r="D64" s="423" t="str">
        <f>'Kalk UHR KiGa Kastanienallee'!D64</f>
        <v>Kita 3</v>
      </c>
      <c r="E64" s="304" t="str">
        <f>'Kalk UHR KiGa Kastanienallee'!E64</f>
        <v>Parkett</v>
      </c>
      <c r="F64" s="230" t="str">
        <f>'Kalk UHR KiGa Kastanienallee'!F64</f>
        <v>G1-W5</v>
      </c>
      <c r="G64" s="417" t="str">
        <f t="shared" si="0"/>
        <v>G1-J0,5</v>
      </c>
      <c r="H64" s="130">
        <f>'Kalk UHR KiGa Kastanienallee'!G64</f>
        <v>49.54</v>
      </c>
      <c r="I64" s="100" t="s">
        <v>726</v>
      </c>
      <c r="J64" s="331">
        <f>VLOOKUP(I64,Turnus!$H$9:$I$26,2,FALSE)</f>
        <v>0.5</v>
      </c>
      <c r="K64" s="130">
        <f t="shared" si="5"/>
        <v>24.77</v>
      </c>
      <c r="L64" s="131">
        <f>VLOOKUP($G64,'Leistungswerte GR Kigas'!$C$6:$F$37,4,FALSE)</f>
        <v>0</v>
      </c>
      <c r="M64" s="132">
        <f t="shared" si="6"/>
        <v>0</v>
      </c>
      <c r="N64" s="132">
        <f t="shared" si="7"/>
        <v>0</v>
      </c>
      <c r="O64" s="544">
        <f t="shared" si="8"/>
        <v>0</v>
      </c>
      <c r="P64" s="133">
        <f t="shared" si="9"/>
        <v>0</v>
      </c>
      <c r="Q64" s="134">
        <f t="shared" si="10"/>
        <v>0</v>
      </c>
    </row>
    <row r="65" spans="1:18" s="58" customFormat="1" ht="24.9" customHeight="1" x14ac:dyDescent="0.25">
      <c r="A65" s="525" t="str">
        <f>'Kalk UHR KiGa Kastanienallee'!A65</f>
        <v>Neubau/Umbau</v>
      </c>
      <c r="B65" s="100" t="str">
        <f>'Kalk UHR KiGa Kastanienallee'!B65</f>
        <v>EG</v>
      </c>
      <c r="C65" s="304" t="str">
        <f>IF('Kalk UHR KiGa Kastanienallee'!C65="","",'Kalk UHR KiGa Kastanienallee'!C65)</f>
        <v/>
      </c>
      <c r="D65" s="423" t="str">
        <f>'Kalk UHR KiGa Kastanienallee'!D65</f>
        <v>Schlafen Kita 3</v>
      </c>
      <c r="E65" s="304" t="str">
        <f>'Kalk UHR KiGa Kastanienallee'!E65</f>
        <v>Parkett</v>
      </c>
      <c r="F65" s="230" t="str">
        <f>'Kalk UHR KiGa Kastanienallee'!F65</f>
        <v>G1-W5</v>
      </c>
      <c r="G65" s="417" t="str">
        <f t="shared" si="0"/>
        <v>G1-J0,5</v>
      </c>
      <c r="H65" s="130">
        <f>'Kalk UHR KiGa Kastanienallee'!G65</f>
        <v>33.020000000000003</v>
      </c>
      <c r="I65" s="100" t="s">
        <v>726</v>
      </c>
      <c r="J65" s="331">
        <f>VLOOKUP(I65,Turnus!$H$9:$I$26,2,FALSE)</f>
        <v>0.5</v>
      </c>
      <c r="K65" s="130">
        <f t="shared" si="5"/>
        <v>16.510000000000002</v>
      </c>
      <c r="L65" s="131">
        <f>VLOOKUP($G65,'Leistungswerte GR Kigas'!$C$6:$F$37,4,FALSE)</f>
        <v>0</v>
      </c>
      <c r="M65" s="132">
        <f t="shared" si="6"/>
        <v>0</v>
      </c>
      <c r="N65" s="132">
        <f t="shared" si="7"/>
        <v>0</v>
      </c>
      <c r="O65" s="544">
        <f t="shared" si="8"/>
        <v>0</v>
      </c>
      <c r="P65" s="133">
        <f t="shared" si="9"/>
        <v>0</v>
      </c>
      <c r="Q65" s="134">
        <f t="shared" si="10"/>
        <v>0</v>
      </c>
    </row>
    <row r="66" spans="1:18" s="58" customFormat="1" ht="24.9" customHeight="1" x14ac:dyDescent="0.25">
      <c r="A66" s="525" t="str">
        <f>'Kalk UHR KiGa Kastanienallee'!A66</f>
        <v>Neubau/Umbau</v>
      </c>
      <c r="B66" s="100" t="str">
        <f>'Kalk UHR KiGa Kastanienallee'!B66</f>
        <v>EG</v>
      </c>
      <c r="C66" s="304" t="str">
        <f>IF('Kalk UHR KiGa Kastanienallee'!C66="","",'Kalk UHR KiGa Kastanienallee'!C66)</f>
        <v/>
      </c>
      <c r="D66" s="423" t="str">
        <f>'Kalk UHR KiGa Kastanienallee'!D66</f>
        <v>Vorbereich Kita 1+2</v>
      </c>
      <c r="E66" s="304" t="str">
        <f>'Kalk UHR KiGa Kastanienallee'!E66</f>
        <v>Fliesen</v>
      </c>
      <c r="F66" s="230" t="str">
        <f>'Kalk UHR KiGa Kastanienallee'!F66</f>
        <v>F1-W5</v>
      </c>
      <c r="G66" s="417" t="str">
        <f t="shared" si="0"/>
        <v>F1-J0,5</v>
      </c>
      <c r="H66" s="130">
        <f>'Kalk UHR KiGa Kastanienallee'!G66</f>
        <v>18.25</v>
      </c>
      <c r="I66" s="100" t="s">
        <v>726</v>
      </c>
      <c r="J66" s="331">
        <f>VLOOKUP(I66,Turnus!$H$9:$I$26,2,FALSE)</f>
        <v>0.5</v>
      </c>
      <c r="K66" s="130">
        <f t="shared" si="5"/>
        <v>9.125</v>
      </c>
      <c r="L66" s="131">
        <f>VLOOKUP($G66,'Leistungswerte GR Kigas'!$C$6:$F$37,4,FALSE)</f>
        <v>0</v>
      </c>
      <c r="M66" s="132">
        <f t="shared" si="6"/>
        <v>0</v>
      </c>
      <c r="N66" s="132">
        <f t="shared" si="7"/>
        <v>0</v>
      </c>
      <c r="O66" s="544">
        <f t="shared" si="8"/>
        <v>0</v>
      </c>
      <c r="P66" s="133">
        <f t="shared" si="9"/>
        <v>0</v>
      </c>
      <c r="Q66" s="134">
        <f t="shared" si="10"/>
        <v>0</v>
      </c>
    </row>
    <row r="67" spans="1:18" s="58" customFormat="1" ht="24.9" customHeight="1" x14ac:dyDescent="0.25">
      <c r="A67" s="525" t="str">
        <f>'Kalk UHR KiGa Kastanienallee'!A67</f>
        <v>Neubau/Umbau</v>
      </c>
      <c r="B67" s="100" t="str">
        <f>'Kalk UHR KiGa Kastanienallee'!B67</f>
        <v>EG</v>
      </c>
      <c r="C67" s="304" t="str">
        <f>IF('Kalk UHR KiGa Kastanienallee'!C67="","",'Kalk UHR KiGa Kastanienallee'!C67)</f>
        <v/>
      </c>
      <c r="D67" s="423" t="str">
        <f>'Kalk UHR KiGa Kastanienallee'!D67</f>
        <v>Nassbereich Kita 1+2</v>
      </c>
      <c r="E67" s="304" t="str">
        <f>'Kalk UHR KiGa Kastanienallee'!E67</f>
        <v>Fliesen</v>
      </c>
      <c r="F67" s="230" t="str">
        <f>'Kalk UHR KiGa Kastanienallee'!F67</f>
        <v>S1-W5</v>
      </c>
      <c r="G67" s="417" t="str">
        <f t="shared" si="0"/>
        <v>S1-J1</v>
      </c>
      <c r="H67" s="130">
        <f>'Kalk UHR KiGa Kastanienallee'!G67</f>
        <v>30.21</v>
      </c>
      <c r="I67" s="100" t="s">
        <v>54</v>
      </c>
      <c r="J67" s="331">
        <f>VLOOKUP(I67,Turnus!$H$9:$I$26,2,FALSE)</f>
        <v>1</v>
      </c>
      <c r="K67" s="130">
        <f t="shared" si="5"/>
        <v>30.21</v>
      </c>
      <c r="L67" s="131">
        <f>VLOOKUP($G67,'Leistungswerte GR Kigas'!$C$6:$F$37,4,FALSE)</f>
        <v>0</v>
      </c>
      <c r="M67" s="132">
        <f t="shared" si="6"/>
        <v>0</v>
      </c>
      <c r="N67" s="132">
        <f t="shared" si="7"/>
        <v>0</v>
      </c>
      <c r="O67" s="544">
        <f t="shared" si="8"/>
        <v>0</v>
      </c>
      <c r="P67" s="133">
        <f t="shared" si="9"/>
        <v>0</v>
      </c>
      <c r="Q67" s="134">
        <f t="shared" si="10"/>
        <v>0</v>
      </c>
    </row>
    <row r="68" spans="1:18" s="58" customFormat="1" ht="24.9" customHeight="1" x14ac:dyDescent="0.25">
      <c r="A68" s="525" t="str">
        <f>'Kalk UHR KiGa Kastanienallee'!A68</f>
        <v>Neubau/Umbau</v>
      </c>
      <c r="B68" s="100" t="str">
        <f>'Kalk UHR KiGa Kastanienallee'!B68</f>
        <v>EG</v>
      </c>
      <c r="C68" s="304" t="str">
        <f>IF('Kalk UHR KiGa Kastanienallee'!C68="","",'Kalk UHR KiGa Kastanienallee'!C68)</f>
        <v/>
      </c>
      <c r="D68" s="423" t="str">
        <f>'Kalk UHR KiGa Kastanienallee'!D68</f>
        <v>Garderobe 1+2</v>
      </c>
      <c r="E68" s="304" t="str">
        <f>'Kalk UHR KiGa Kastanienallee'!E68</f>
        <v>Fliesen</v>
      </c>
      <c r="F68" s="230" t="str">
        <f>'Kalk UHR KiGa Kastanienallee'!F68</f>
        <v>H1-W5</v>
      </c>
      <c r="G68" s="417" t="str">
        <f t="shared" si="0"/>
        <v>H1-J0,5</v>
      </c>
      <c r="H68" s="130">
        <f>'Kalk UHR KiGa Kastanienallee'!G68</f>
        <v>16.670000000000002</v>
      </c>
      <c r="I68" s="100" t="s">
        <v>726</v>
      </c>
      <c r="J68" s="331">
        <f>VLOOKUP(I68,Turnus!$H$9:$I$26,2,FALSE)</f>
        <v>0.5</v>
      </c>
      <c r="K68" s="130">
        <f t="shared" si="5"/>
        <v>8.3350000000000009</v>
      </c>
      <c r="L68" s="131">
        <f>VLOOKUP($G68,'Leistungswerte GR Kigas'!$C$6:$F$37,4,FALSE)</f>
        <v>0</v>
      </c>
      <c r="M68" s="132">
        <f t="shared" si="6"/>
        <v>0</v>
      </c>
      <c r="N68" s="132">
        <f t="shared" si="7"/>
        <v>0</v>
      </c>
      <c r="O68" s="544">
        <f t="shared" si="8"/>
        <v>0</v>
      </c>
      <c r="P68" s="133">
        <f t="shared" si="9"/>
        <v>0</v>
      </c>
      <c r="Q68" s="134">
        <f t="shared" si="10"/>
        <v>0</v>
      </c>
    </row>
    <row r="69" spans="1:18" s="58" customFormat="1" ht="24.9" customHeight="1" x14ac:dyDescent="0.25">
      <c r="A69" s="525" t="str">
        <f>'Kalk UHR KiGa Kastanienallee'!A69</f>
        <v>Neubau/Umbau</v>
      </c>
      <c r="B69" s="100" t="str">
        <f>'Kalk UHR KiGa Kastanienallee'!B69</f>
        <v>EG</v>
      </c>
      <c r="C69" s="304" t="str">
        <f>IF('Kalk UHR KiGa Kastanienallee'!C69="","",'Kalk UHR KiGa Kastanienallee'!C69)</f>
        <v/>
      </c>
      <c r="D69" s="423" t="str">
        <f>'Kalk UHR KiGa Kastanienallee'!D69</f>
        <v>Kita 2</v>
      </c>
      <c r="E69" s="304" t="str">
        <f>'Kalk UHR KiGa Kastanienallee'!E69</f>
        <v>Parkett</v>
      </c>
      <c r="F69" s="230" t="str">
        <f>'Kalk UHR KiGa Kastanienallee'!F69</f>
        <v>G1-W5</v>
      </c>
      <c r="G69" s="417" t="str">
        <f t="shared" si="0"/>
        <v>G1-J0,5</v>
      </c>
      <c r="H69" s="130">
        <f>'Kalk UHR KiGa Kastanienallee'!G69</f>
        <v>52.7</v>
      </c>
      <c r="I69" s="100" t="s">
        <v>726</v>
      </c>
      <c r="J69" s="331">
        <f>VLOOKUP(I69,Turnus!$H$9:$I$26,2,FALSE)</f>
        <v>0.5</v>
      </c>
      <c r="K69" s="130">
        <f t="shared" si="5"/>
        <v>26.35</v>
      </c>
      <c r="L69" s="131">
        <f>VLOOKUP($G69,'Leistungswerte GR Kigas'!$C$6:$F$37,4,FALSE)</f>
        <v>0</v>
      </c>
      <c r="M69" s="132">
        <f t="shared" si="6"/>
        <v>0</v>
      </c>
      <c r="N69" s="132">
        <f t="shared" si="7"/>
        <v>0</v>
      </c>
      <c r="O69" s="544">
        <f t="shared" si="8"/>
        <v>0</v>
      </c>
      <c r="P69" s="133">
        <f t="shared" si="9"/>
        <v>0</v>
      </c>
      <c r="Q69" s="134">
        <f t="shared" si="10"/>
        <v>0</v>
      </c>
    </row>
    <row r="70" spans="1:18" s="58" customFormat="1" ht="24.9" customHeight="1" x14ac:dyDescent="0.25">
      <c r="A70" s="525" t="str">
        <f>'Kalk UHR KiGa Kastanienallee'!A70</f>
        <v>Neubau/Umbau</v>
      </c>
      <c r="B70" s="100" t="str">
        <f>'Kalk UHR KiGa Kastanienallee'!B70</f>
        <v>EG</v>
      </c>
      <c r="C70" s="304" t="str">
        <f>IF('Kalk UHR KiGa Kastanienallee'!C70="","",'Kalk UHR KiGa Kastanienallee'!C70)</f>
        <v/>
      </c>
      <c r="D70" s="423" t="str">
        <f>'Kalk UHR KiGa Kastanienallee'!D70</f>
        <v>Schlafen Kita 2</v>
      </c>
      <c r="E70" s="304" t="str">
        <f>'Kalk UHR KiGa Kastanienallee'!E70</f>
        <v>Parkett</v>
      </c>
      <c r="F70" s="230" t="str">
        <f>'Kalk UHR KiGa Kastanienallee'!F70</f>
        <v>G1-W5</v>
      </c>
      <c r="G70" s="417" t="str">
        <f t="shared" si="0"/>
        <v>G1-J0,5</v>
      </c>
      <c r="H70" s="130">
        <f>'Kalk UHR KiGa Kastanienallee'!G70</f>
        <v>29.33</v>
      </c>
      <c r="I70" s="100" t="s">
        <v>726</v>
      </c>
      <c r="J70" s="331">
        <f>VLOOKUP(I70,Turnus!$H$9:$I$26,2,FALSE)</f>
        <v>0.5</v>
      </c>
      <c r="K70" s="130">
        <f t="shared" si="5"/>
        <v>14.664999999999999</v>
      </c>
      <c r="L70" s="131">
        <f>VLOOKUP($G70,'Leistungswerte GR Kigas'!$C$6:$F$37,4,FALSE)</f>
        <v>0</v>
      </c>
      <c r="M70" s="132">
        <f t="shared" si="6"/>
        <v>0</v>
      </c>
      <c r="N70" s="132">
        <f t="shared" si="7"/>
        <v>0</v>
      </c>
      <c r="O70" s="544">
        <f t="shared" si="8"/>
        <v>0</v>
      </c>
      <c r="P70" s="133">
        <f t="shared" si="9"/>
        <v>0</v>
      </c>
      <c r="Q70" s="134">
        <f t="shared" si="10"/>
        <v>0</v>
      </c>
      <c r="R70" s="311"/>
    </row>
    <row r="71" spans="1:18" s="58" customFormat="1" ht="24.9" customHeight="1" x14ac:dyDescent="0.25">
      <c r="A71" s="525" t="str">
        <f>'Kalk UHR KiGa Kastanienallee'!A71</f>
        <v>Neubau/Umbau</v>
      </c>
      <c r="B71" s="100" t="str">
        <f>'Kalk UHR KiGa Kastanienallee'!B71</f>
        <v>EG</v>
      </c>
      <c r="C71" s="304" t="str">
        <f>IF('Kalk UHR KiGa Kastanienallee'!C71="","",'Kalk UHR KiGa Kastanienallee'!C71)</f>
        <v/>
      </c>
      <c r="D71" s="423" t="str">
        <f>'Kalk UHR KiGa Kastanienallee'!D71</f>
        <v>Kita 1</v>
      </c>
      <c r="E71" s="304" t="str">
        <f>'Kalk UHR KiGa Kastanienallee'!E71</f>
        <v>Parkett</v>
      </c>
      <c r="F71" s="230" t="str">
        <f>'Kalk UHR KiGa Kastanienallee'!F71</f>
        <v>G1-W5</v>
      </c>
      <c r="G71" s="417" t="str">
        <f t="shared" si="0"/>
        <v>G1-J0,5</v>
      </c>
      <c r="H71" s="130">
        <f>'Kalk UHR KiGa Kastanienallee'!G71</f>
        <v>52.7</v>
      </c>
      <c r="I71" s="100" t="s">
        <v>726</v>
      </c>
      <c r="J71" s="331">
        <f>VLOOKUP(I71,Turnus!$H$9:$I$26,2,FALSE)</f>
        <v>0.5</v>
      </c>
      <c r="K71" s="130">
        <f t="shared" si="5"/>
        <v>26.35</v>
      </c>
      <c r="L71" s="131">
        <f>VLOOKUP($G71,'Leistungswerte GR Kigas'!$C$6:$F$37,4,FALSE)</f>
        <v>0</v>
      </c>
      <c r="M71" s="132">
        <f t="shared" si="6"/>
        <v>0</v>
      </c>
      <c r="N71" s="132">
        <f t="shared" si="7"/>
        <v>0</v>
      </c>
      <c r="O71" s="544">
        <f t="shared" si="8"/>
        <v>0</v>
      </c>
      <c r="P71" s="133">
        <f t="shared" si="9"/>
        <v>0</v>
      </c>
      <c r="Q71" s="134">
        <f t="shared" si="10"/>
        <v>0</v>
      </c>
    </row>
    <row r="72" spans="1:18" s="58" customFormat="1" ht="24.9" customHeight="1" x14ac:dyDescent="0.25">
      <c r="A72" s="525" t="str">
        <f>'Kalk UHR KiGa Kastanienallee'!A72</f>
        <v>Neubau/Umbau</v>
      </c>
      <c r="B72" s="100" t="str">
        <f>'Kalk UHR KiGa Kastanienallee'!B72</f>
        <v>EG</v>
      </c>
      <c r="C72" s="304" t="str">
        <f>IF('Kalk UHR KiGa Kastanienallee'!C72="","",'Kalk UHR KiGa Kastanienallee'!C72)</f>
        <v/>
      </c>
      <c r="D72" s="423" t="str">
        <f>'Kalk UHR KiGa Kastanienallee'!D72</f>
        <v>Schlafen Kita 1</v>
      </c>
      <c r="E72" s="304" t="str">
        <f>'Kalk UHR KiGa Kastanienallee'!E72</f>
        <v>Parkett</v>
      </c>
      <c r="F72" s="230" t="str">
        <f>'Kalk UHR KiGa Kastanienallee'!F72</f>
        <v>G1-W5</v>
      </c>
      <c r="G72" s="417" t="str">
        <f t="shared" ref="G72:G87" si="11">CONCATENATE((LEFT(F72,2)),"-",I72)</f>
        <v>G1-J0,5</v>
      </c>
      <c r="H72" s="130">
        <f>'Kalk UHR KiGa Kastanienallee'!G72</f>
        <v>29.33</v>
      </c>
      <c r="I72" s="100" t="s">
        <v>726</v>
      </c>
      <c r="J72" s="331">
        <f>VLOOKUP(I72,Turnus!$H$9:$I$26,2,FALSE)</f>
        <v>0.5</v>
      </c>
      <c r="K72" s="130">
        <f t="shared" si="5"/>
        <v>14.664999999999999</v>
      </c>
      <c r="L72" s="131">
        <f>VLOOKUP($G72,'Leistungswerte GR Kigas'!$C$6:$F$37,4,FALSE)</f>
        <v>0</v>
      </c>
      <c r="M72" s="132">
        <f t="shared" si="6"/>
        <v>0</v>
      </c>
      <c r="N72" s="132">
        <f t="shared" si="7"/>
        <v>0</v>
      </c>
      <c r="O72" s="544">
        <f t="shared" si="8"/>
        <v>0</v>
      </c>
      <c r="P72" s="133">
        <f t="shared" si="9"/>
        <v>0</v>
      </c>
      <c r="Q72" s="134">
        <f t="shared" si="10"/>
        <v>0</v>
      </c>
    </row>
    <row r="73" spans="1:18" s="58" customFormat="1" ht="24.9" customHeight="1" x14ac:dyDescent="0.25">
      <c r="A73" s="525" t="str">
        <f>'Kalk UHR KiGa Kastanienallee'!A73</f>
        <v>Neubau/Umbau</v>
      </c>
      <c r="B73" s="100" t="str">
        <f>'Kalk UHR KiGa Kastanienallee'!B73</f>
        <v>EG</v>
      </c>
      <c r="C73" s="304" t="str">
        <f>IF('Kalk UHR KiGa Kastanienallee'!C73="","",'Kalk UHR KiGa Kastanienallee'!C73)</f>
        <v/>
      </c>
      <c r="D73" s="423" t="str">
        <f>'Kalk UHR KiGa Kastanienallee'!D73</f>
        <v>Treppe zum OG</v>
      </c>
      <c r="E73" s="304" t="str">
        <f>'Kalk UHR KiGa Kastanienallee'!E73</f>
        <v>Parkett</v>
      </c>
      <c r="F73" s="230" t="str">
        <f>'Kalk UHR KiGa Kastanienallee'!F73</f>
        <v>F3-W5</v>
      </c>
      <c r="G73" s="417" t="str">
        <f t="shared" si="11"/>
        <v>F3-J0,5</v>
      </c>
      <c r="H73" s="130">
        <f>'Kalk UHR KiGa Kastanienallee'!G73</f>
        <v>4</v>
      </c>
      <c r="I73" s="100" t="s">
        <v>726</v>
      </c>
      <c r="J73" s="331">
        <f>VLOOKUP(I73,Turnus!$H$9:$I$26,2,FALSE)</f>
        <v>0.5</v>
      </c>
      <c r="K73" s="130">
        <f t="shared" ref="K73:K87" si="12">+H73*J73</f>
        <v>2</v>
      </c>
      <c r="L73" s="131">
        <f>VLOOKUP($G73,'Leistungswerte GR Kigas'!$C$6:$F$37,4,FALSE)</f>
        <v>0</v>
      </c>
      <c r="M73" s="132">
        <f t="shared" ref="M73:M87" si="13">IF(ISERROR(H73/L73),0,H73/L73)</f>
        <v>0</v>
      </c>
      <c r="N73" s="132">
        <f t="shared" ref="N73:N87" si="14">IF(ISERROR(K73/L73),0,K73/L73)</f>
        <v>0</v>
      </c>
      <c r="O73" s="544">
        <f t="shared" ref="O73:O87" si="15">O$3</f>
        <v>0</v>
      </c>
      <c r="P73" s="133">
        <f t="shared" ref="P73:P87" si="16">IF(ISERROR(H73/L73*O73),0,H73/L73*O73)</f>
        <v>0</v>
      </c>
      <c r="Q73" s="134">
        <f t="shared" ref="Q73:Q87" si="17">+N73*O73</f>
        <v>0</v>
      </c>
    </row>
    <row r="74" spans="1:18" s="58" customFormat="1" ht="24.9" customHeight="1" x14ac:dyDescent="0.25">
      <c r="A74" s="525" t="str">
        <f>'Kalk UHR KiGa Kastanienallee'!A74</f>
        <v>Altbestand (Pestalozzistr.)</v>
      </c>
      <c r="B74" s="100" t="str">
        <f>'Kalk UHR KiGa Kastanienallee'!B74</f>
        <v>OG</v>
      </c>
      <c r="C74" s="304" t="str">
        <f>IF('Kalk UHR KiGa Kastanienallee'!C74="","",'Kalk UHR KiGa Kastanienallee'!C74)</f>
        <v/>
      </c>
      <c r="D74" s="423" t="str">
        <f>'Kalk UHR KiGa Kastanienallee'!D74</f>
        <v>Treppenhaus zum OG</v>
      </c>
      <c r="E74" s="304" t="str">
        <f>'Kalk UHR KiGa Kastanienallee'!E74</f>
        <v>Noppen</v>
      </c>
      <c r="F74" s="230" t="str">
        <f>'Kalk UHR KiGa Kastanienallee'!F74</f>
        <v>F3-W3</v>
      </c>
      <c r="G74" s="417" t="str">
        <f t="shared" si="11"/>
        <v>F3-J0,5</v>
      </c>
      <c r="H74" s="130">
        <f>'Kalk UHR KiGa Kastanienallee'!G74</f>
        <v>13.1936</v>
      </c>
      <c r="I74" s="100" t="s">
        <v>726</v>
      </c>
      <c r="J74" s="331">
        <f>VLOOKUP(I74,Turnus!$H$9:$I$26,2,FALSE)</f>
        <v>0.5</v>
      </c>
      <c r="K74" s="130">
        <f t="shared" si="12"/>
        <v>6.5968</v>
      </c>
      <c r="L74" s="131">
        <f>VLOOKUP($G74,'Leistungswerte GR Kigas'!$C$6:$F$37,4,FALSE)</f>
        <v>0</v>
      </c>
      <c r="M74" s="132">
        <f t="shared" si="13"/>
        <v>0</v>
      </c>
      <c r="N74" s="132">
        <f t="shared" si="14"/>
        <v>0</v>
      </c>
      <c r="O74" s="544">
        <f t="shared" si="15"/>
        <v>0</v>
      </c>
      <c r="P74" s="133">
        <f t="shared" si="16"/>
        <v>0</v>
      </c>
      <c r="Q74" s="134">
        <f t="shared" si="17"/>
        <v>0</v>
      </c>
    </row>
    <row r="75" spans="1:18" s="58" customFormat="1" ht="24.9" customHeight="1" x14ac:dyDescent="0.25">
      <c r="A75" s="525" t="str">
        <f>'Kalk UHR KiGa Kastanienallee'!A75</f>
        <v>Altbestand (Pestalozzistr.)</v>
      </c>
      <c r="B75" s="100" t="str">
        <f>'Kalk UHR KiGa Kastanienallee'!B75</f>
        <v>OG</v>
      </c>
      <c r="C75" s="304" t="str">
        <f>IF('Kalk UHR KiGa Kastanienallee'!C75="","",'Kalk UHR KiGa Kastanienallee'!C75)</f>
        <v/>
      </c>
      <c r="D75" s="423" t="str">
        <f>'Kalk UHR KiGa Kastanienallee'!D75</f>
        <v>Teeküche und Flur</v>
      </c>
      <c r="E75" s="304" t="str">
        <f>'Kalk UHR KiGa Kastanienallee'!E75</f>
        <v>Fliesen</v>
      </c>
      <c r="F75" s="230" t="str">
        <f>'Kalk UHR KiGa Kastanienallee'!F75</f>
        <v>K2-W5</v>
      </c>
      <c r="G75" s="417" t="str">
        <f t="shared" si="11"/>
        <v>K2-J1</v>
      </c>
      <c r="H75" s="130">
        <f>'Kalk UHR KiGa Kastanienallee'!G75</f>
        <v>11.3</v>
      </c>
      <c r="I75" s="100" t="s">
        <v>54</v>
      </c>
      <c r="J75" s="331">
        <f>VLOOKUP(I75,Turnus!$H$9:$I$26,2,FALSE)</f>
        <v>1</v>
      </c>
      <c r="K75" s="130">
        <f t="shared" si="12"/>
        <v>11.3</v>
      </c>
      <c r="L75" s="131">
        <f>VLOOKUP($G75,'Leistungswerte GR Kigas'!$C$6:$F$37,4,FALSE)</f>
        <v>0</v>
      </c>
      <c r="M75" s="132">
        <f t="shared" si="13"/>
        <v>0</v>
      </c>
      <c r="N75" s="132">
        <f t="shared" si="14"/>
        <v>0</v>
      </c>
      <c r="O75" s="544">
        <f t="shared" si="15"/>
        <v>0</v>
      </c>
      <c r="P75" s="133">
        <f t="shared" si="16"/>
        <v>0</v>
      </c>
      <c r="Q75" s="134">
        <f t="shared" si="17"/>
        <v>0</v>
      </c>
    </row>
    <row r="76" spans="1:18" s="58" customFormat="1" ht="24.9" customHeight="1" x14ac:dyDescent="0.25">
      <c r="A76" s="525" t="str">
        <f>'Kalk UHR KiGa Kastanienallee'!A76</f>
        <v>Altbestand (Pestalozzistr.)</v>
      </c>
      <c r="B76" s="100" t="str">
        <f>'Kalk UHR KiGa Kastanienallee'!B76</f>
        <v>OG</v>
      </c>
      <c r="C76" s="304" t="str">
        <f>IF('Kalk UHR KiGa Kastanienallee'!C76="","",'Kalk UHR KiGa Kastanienallee'!C76)</f>
        <v/>
      </c>
      <c r="D76" s="423" t="str">
        <f>'Kalk UHR KiGa Kastanienallee'!D76</f>
        <v>Personal/Besprechung</v>
      </c>
      <c r="E76" s="304" t="str">
        <f>'Kalk UHR KiGa Kastanienallee'!E76</f>
        <v>Textil</v>
      </c>
      <c r="F76" s="230" t="str">
        <f>'Kalk UHR KiGa Kastanienallee'!F76</f>
        <v>B1-W3</v>
      </c>
      <c r="G76" s="417" t="str">
        <f t="shared" si="11"/>
        <v>B1-J0,5</v>
      </c>
      <c r="H76" s="130">
        <f>'Kalk UHR KiGa Kastanienallee'!G76</f>
        <v>17.03</v>
      </c>
      <c r="I76" s="100" t="s">
        <v>726</v>
      </c>
      <c r="J76" s="331">
        <f>VLOOKUP(I76,Turnus!$H$9:$I$26,2,FALSE)</f>
        <v>0.5</v>
      </c>
      <c r="K76" s="130">
        <f t="shared" si="12"/>
        <v>8.5150000000000006</v>
      </c>
      <c r="L76" s="131">
        <f>VLOOKUP($G76,'Leistungswerte GR Kigas'!$C$6:$F$37,4,FALSE)</f>
        <v>0</v>
      </c>
      <c r="M76" s="132">
        <f t="shared" si="13"/>
        <v>0</v>
      </c>
      <c r="N76" s="132">
        <f t="shared" si="14"/>
        <v>0</v>
      </c>
      <c r="O76" s="544">
        <f t="shared" si="15"/>
        <v>0</v>
      </c>
      <c r="P76" s="133">
        <f t="shared" si="16"/>
        <v>0</v>
      </c>
      <c r="Q76" s="134">
        <f t="shared" si="17"/>
        <v>0</v>
      </c>
    </row>
    <row r="77" spans="1:18" s="58" customFormat="1" ht="24.9" customHeight="1" x14ac:dyDescent="0.25">
      <c r="A77" s="525" t="str">
        <f>'Kalk UHR KiGa Kastanienallee'!A77</f>
        <v>Altbestand (Pestalozzistr.)</v>
      </c>
      <c r="B77" s="100" t="str">
        <f>'Kalk UHR KiGa Kastanienallee'!B77</f>
        <v>OG</v>
      </c>
      <c r="C77" s="304" t="str">
        <f>IF('Kalk UHR KiGa Kastanienallee'!C77="","",'Kalk UHR KiGa Kastanienallee'!C77)</f>
        <v/>
      </c>
      <c r="D77" s="423" t="str">
        <f>'Kalk UHR KiGa Kastanienallee'!D77</f>
        <v>Besprechung</v>
      </c>
      <c r="E77" s="304" t="str">
        <f>'Kalk UHR KiGa Kastanienallee'!E77</f>
        <v>Textil</v>
      </c>
      <c r="F77" s="230" t="str">
        <f>'Kalk UHR KiGa Kastanienallee'!F77</f>
        <v>B1-W3</v>
      </c>
      <c r="G77" s="417" t="str">
        <f t="shared" si="11"/>
        <v>B1-J0,5</v>
      </c>
      <c r="H77" s="130">
        <f>'Kalk UHR KiGa Kastanienallee'!G77</f>
        <v>47.88</v>
      </c>
      <c r="I77" s="100" t="s">
        <v>726</v>
      </c>
      <c r="J77" s="331">
        <f>VLOOKUP(I77,Turnus!$H$9:$I$26,2,FALSE)</f>
        <v>0.5</v>
      </c>
      <c r="K77" s="130">
        <f t="shared" si="12"/>
        <v>23.94</v>
      </c>
      <c r="L77" s="131">
        <f>VLOOKUP($G77,'Leistungswerte GR Kigas'!$C$6:$F$37,4,FALSE)</f>
        <v>0</v>
      </c>
      <c r="M77" s="132">
        <f t="shared" si="13"/>
        <v>0</v>
      </c>
      <c r="N77" s="132">
        <f t="shared" si="14"/>
        <v>0</v>
      </c>
      <c r="O77" s="544">
        <f t="shared" si="15"/>
        <v>0</v>
      </c>
      <c r="P77" s="133">
        <f t="shared" si="16"/>
        <v>0</v>
      </c>
      <c r="Q77" s="134">
        <f t="shared" si="17"/>
        <v>0</v>
      </c>
    </row>
    <row r="78" spans="1:18" s="58" customFormat="1" ht="24.9" customHeight="1" x14ac:dyDescent="0.25">
      <c r="A78" s="525" t="str">
        <f>'Kalk UHR KiGa Kastanienallee'!A78</f>
        <v>Altbestand (Pestalozzistr.)</v>
      </c>
      <c r="B78" s="100" t="str">
        <f>'Kalk UHR KiGa Kastanienallee'!B78</f>
        <v>OG</v>
      </c>
      <c r="C78" s="304" t="str">
        <f>IF('Kalk UHR KiGa Kastanienallee'!C78="","",'Kalk UHR KiGa Kastanienallee'!C78)</f>
        <v/>
      </c>
      <c r="D78" s="423" t="str">
        <f>'Kalk UHR KiGa Kastanienallee'!D78</f>
        <v>Lager</v>
      </c>
      <c r="E78" s="304" t="str">
        <f>'Kalk UHR KiGa Kastanienallee'!E78</f>
        <v>Textil</v>
      </c>
      <c r="F78" s="230" t="str">
        <f>'Kalk UHR KiGa Kastanienallee'!F78</f>
        <v>L1-W3</v>
      </c>
      <c r="G78" s="417" t="str">
        <f t="shared" si="11"/>
        <v>L1-J0,5</v>
      </c>
      <c r="H78" s="130">
        <f>'Kalk UHR KiGa Kastanienallee'!G78</f>
        <v>13.93</v>
      </c>
      <c r="I78" s="100" t="s">
        <v>726</v>
      </c>
      <c r="J78" s="331">
        <f>VLOOKUP(I78,Turnus!$H$9:$I$26,2,FALSE)</f>
        <v>0.5</v>
      </c>
      <c r="K78" s="130">
        <f t="shared" si="12"/>
        <v>6.9649999999999999</v>
      </c>
      <c r="L78" s="131">
        <f>VLOOKUP($G78,'Leistungswerte GR Kigas'!$C$6:$F$37,4,FALSE)</f>
        <v>0</v>
      </c>
      <c r="M78" s="132">
        <f t="shared" si="13"/>
        <v>0</v>
      </c>
      <c r="N78" s="132">
        <f t="shared" si="14"/>
        <v>0</v>
      </c>
      <c r="O78" s="544">
        <f t="shared" si="15"/>
        <v>0</v>
      </c>
      <c r="P78" s="133">
        <f t="shared" si="16"/>
        <v>0</v>
      </c>
      <c r="Q78" s="134">
        <f t="shared" si="17"/>
        <v>0</v>
      </c>
      <c r="R78" s="311"/>
    </row>
    <row r="79" spans="1:18" s="58" customFormat="1" ht="24.9" customHeight="1" x14ac:dyDescent="0.25">
      <c r="A79" s="525" t="str">
        <f>'Kalk UHR KiGa Kastanienallee'!A79</f>
        <v>Altbestand</v>
      </c>
      <c r="B79" s="100" t="str">
        <f>'Kalk UHR KiGa Kastanienallee'!B79</f>
        <v>OG</v>
      </c>
      <c r="C79" s="304" t="str">
        <f>IF('Kalk UHR KiGa Kastanienallee'!C79="","",'Kalk UHR KiGa Kastanienallee'!C79)</f>
        <v/>
      </c>
      <c r="D79" s="423" t="str">
        <f>'Kalk UHR KiGa Kastanienallee'!D79</f>
        <v>Galerie Gruppenraum 1</v>
      </c>
      <c r="E79" s="304" t="str">
        <f>'Kalk UHR KiGa Kastanienallee'!E79</f>
        <v>Lino/Textil</v>
      </c>
      <c r="F79" s="230" t="str">
        <f>'Kalk UHR KiGa Kastanienallee'!F79</f>
        <v>G1-W5</v>
      </c>
      <c r="G79" s="417" t="str">
        <f t="shared" si="11"/>
        <v>G1-J0,5</v>
      </c>
      <c r="H79" s="130">
        <f>'Kalk UHR KiGa Kastanienallee'!G79</f>
        <v>26.84</v>
      </c>
      <c r="I79" s="100" t="s">
        <v>726</v>
      </c>
      <c r="J79" s="331">
        <f>VLOOKUP(I79,Turnus!$H$9:$I$26,2,FALSE)</f>
        <v>0.5</v>
      </c>
      <c r="K79" s="130">
        <f t="shared" si="12"/>
        <v>13.42</v>
      </c>
      <c r="L79" s="131">
        <f>VLOOKUP($G79,'Leistungswerte GR Kigas'!$C$6:$F$37,4,FALSE)</f>
        <v>0</v>
      </c>
      <c r="M79" s="132">
        <f t="shared" si="13"/>
        <v>0</v>
      </c>
      <c r="N79" s="132">
        <f t="shared" si="14"/>
        <v>0</v>
      </c>
      <c r="O79" s="544">
        <f t="shared" si="15"/>
        <v>0</v>
      </c>
      <c r="P79" s="133">
        <f t="shared" si="16"/>
        <v>0</v>
      </c>
      <c r="Q79" s="134">
        <f t="shared" si="17"/>
        <v>0</v>
      </c>
    </row>
    <row r="80" spans="1:18" s="58" customFormat="1" ht="24.9" customHeight="1" x14ac:dyDescent="0.25">
      <c r="A80" s="525" t="str">
        <f>'Kalk UHR KiGa Kastanienallee'!A80</f>
        <v>Altbestand</v>
      </c>
      <c r="B80" s="100" t="str">
        <f>'Kalk UHR KiGa Kastanienallee'!B80</f>
        <v>OG</v>
      </c>
      <c r="C80" s="304" t="str">
        <f>IF('Kalk UHR KiGa Kastanienallee'!C80="","",'Kalk UHR KiGa Kastanienallee'!C80)</f>
        <v/>
      </c>
      <c r="D80" s="423" t="str">
        <f>'Kalk UHR KiGa Kastanienallee'!D80</f>
        <v>Galerie Gruppenraum 2</v>
      </c>
      <c r="E80" s="304" t="str">
        <f>'Kalk UHR KiGa Kastanienallee'!E80</f>
        <v>Lino/Textil</v>
      </c>
      <c r="F80" s="230" t="str">
        <f>'Kalk UHR KiGa Kastanienallee'!F80</f>
        <v>G1-W5</v>
      </c>
      <c r="G80" s="417" t="str">
        <f t="shared" si="11"/>
        <v>G1-J0,5</v>
      </c>
      <c r="H80" s="130">
        <f>'Kalk UHR KiGa Kastanienallee'!G80</f>
        <v>26.84</v>
      </c>
      <c r="I80" s="100" t="s">
        <v>726</v>
      </c>
      <c r="J80" s="331">
        <f>VLOOKUP(I80,Turnus!$H$9:$I$26,2,FALSE)</f>
        <v>0.5</v>
      </c>
      <c r="K80" s="130">
        <f t="shared" si="12"/>
        <v>13.42</v>
      </c>
      <c r="L80" s="131">
        <f>VLOOKUP($G80,'Leistungswerte GR Kigas'!$C$6:$F$37,4,FALSE)</f>
        <v>0</v>
      </c>
      <c r="M80" s="132">
        <f t="shared" si="13"/>
        <v>0</v>
      </c>
      <c r="N80" s="132">
        <f t="shared" si="14"/>
        <v>0</v>
      </c>
      <c r="O80" s="544">
        <f t="shared" si="15"/>
        <v>0</v>
      </c>
      <c r="P80" s="133">
        <f t="shared" si="16"/>
        <v>0</v>
      </c>
      <c r="Q80" s="134">
        <f t="shared" si="17"/>
        <v>0</v>
      </c>
    </row>
    <row r="81" spans="1:18" s="58" customFormat="1" ht="24.9" customHeight="1" x14ac:dyDescent="0.25">
      <c r="A81" s="525" t="str">
        <f>'Kalk UHR KiGa Kastanienallee'!A81</f>
        <v>Altbestand</v>
      </c>
      <c r="B81" s="100" t="str">
        <f>'Kalk UHR KiGa Kastanienallee'!B81</f>
        <v>OG</v>
      </c>
      <c r="C81" s="304" t="str">
        <f>IF('Kalk UHR KiGa Kastanienallee'!C81="","",'Kalk UHR KiGa Kastanienallee'!C81)</f>
        <v/>
      </c>
      <c r="D81" s="423" t="str">
        <f>'Kalk UHR KiGa Kastanienallee'!D81</f>
        <v>Galerie Gruppenraum 4</v>
      </c>
      <c r="E81" s="304" t="str">
        <f>'Kalk UHR KiGa Kastanienallee'!E81</f>
        <v>Lino/Textil</v>
      </c>
      <c r="F81" s="230" t="str">
        <f>'Kalk UHR KiGa Kastanienallee'!F81</f>
        <v>G1-W5</v>
      </c>
      <c r="G81" s="417" t="str">
        <f t="shared" si="11"/>
        <v>G1-J0,5</v>
      </c>
      <c r="H81" s="130">
        <f>'Kalk UHR KiGa Kastanienallee'!G81</f>
        <v>26.84</v>
      </c>
      <c r="I81" s="100" t="s">
        <v>726</v>
      </c>
      <c r="J81" s="331">
        <f>VLOOKUP(I81,Turnus!$H$9:$I$26,2,FALSE)</f>
        <v>0.5</v>
      </c>
      <c r="K81" s="130">
        <f t="shared" si="12"/>
        <v>13.42</v>
      </c>
      <c r="L81" s="131">
        <f>VLOOKUP($G81,'Leistungswerte GR Kigas'!$C$6:$F$37,4,FALSE)</f>
        <v>0</v>
      </c>
      <c r="M81" s="132">
        <f t="shared" si="13"/>
        <v>0</v>
      </c>
      <c r="N81" s="132">
        <f t="shared" si="14"/>
        <v>0</v>
      </c>
      <c r="O81" s="544">
        <f t="shared" si="15"/>
        <v>0</v>
      </c>
      <c r="P81" s="133">
        <f t="shared" si="16"/>
        <v>0</v>
      </c>
      <c r="Q81" s="134">
        <f t="shared" si="17"/>
        <v>0</v>
      </c>
    </row>
    <row r="82" spans="1:18" s="58" customFormat="1" ht="24.9" customHeight="1" x14ac:dyDescent="0.25">
      <c r="A82" s="525" t="str">
        <f>'Kalk UHR KiGa Kastanienallee'!A82</f>
        <v>Altbestand</v>
      </c>
      <c r="B82" s="100" t="str">
        <f>'Kalk UHR KiGa Kastanienallee'!B82</f>
        <v>OG</v>
      </c>
      <c r="C82" s="304" t="str">
        <f>IF('Kalk UHR KiGa Kastanienallee'!C82="","",'Kalk UHR KiGa Kastanienallee'!C82)</f>
        <v/>
      </c>
      <c r="D82" s="423" t="str">
        <f>'Kalk UHR KiGa Kastanienallee'!D82</f>
        <v>Galerie Schlafen</v>
      </c>
      <c r="E82" s="304" t="str">
        <f>'Kalk UHR KiGa Kastanienallee'!E82</f>
        <v>Textil</v>
      </c>
      <c r="F82" s="230" t="str">
        <f>'Kalk UHR KiGa Kastanienallee'!F82</f>
        <v>G1-W5</v>
      </c>
      <c r="G82" s="417" t="str">
        <f t="shared" si="11"/>
        <v>G1-J0,5</v>
      </c>
      <c r="H82" s="130">
        <f>'Kalk UHR KiGa Kastanienallee'!G82</f>
        <v>40.47</v>
      </c>
      <c r="I82" s="100" t="s">
        <v>726</v>
      </c>
      <c r="J82" s="331">
        <f>VLOOKUP(I82,Turnus!$H$9:$I$26,2,FALSE)</f>
        <v>0.5</v>
      </c>
      <c r="K82" s="130">
        <f t="shared" si="12"/>
        <v>20.234999999999999</v>
      </c>
      <c r="L82" s="131">
        <f>VLOOKUP($G82,'Leistungswerte GR Kigas'!$C$6:$F$37,4,FALSE)</f>
        <v>0</v>
      </c>
      <c r="M82" s="132">
        <f t="shared" si="13"/>
        <v>0</v>
      </c>
      <c r="N82" s="132">
        <f t="shared" si="14"/>
        <v>0</v>
      </c>
      <c r="O82" s="544">
        <f t="shared" si="15"/>
        <v>0</v>
      </c>
      <c r="P82" s="133">
        <f t="shared" si="16"/>
        <v>0</v>
      </c>
      <c r="Q82" s="134">
        <f t="shared" si="17"/>
        <v>0</v>
      </c>
    </row>
    <row r="83" spans="1:18" s="58" customFormat="1" ht="24.9" customHeight="1" x14ac:dyDescent="0.25">
      <c r="A83" s="525" t="str">
        <f>'Kalk UHR KiGa Kastanienallee'!A83</f>
        <v>Altbestand</v>
      </c>
      <c r="B83" s="100" t="str">
        <f>'Kalk UHR KiGa Kastanienallee'!B83</f>
        <v>OG</v>
      </c>
      <c r="C83" s="304" t="str">
        <f>IF('Kalk UHR KiGa Kastanienallee'!C83="","",'Kalk UHR KiGa Kastanienallee'!C83)</f>
        <v/>
      </c>
      <c r="D83" s="423" t="str">
        <f>'Kalk UHR KiGa Kastanienallee'!D83</f>
        <v>Besprechung</v>
      </c>
      <c r="E83" s="304" t="str">
        <f>'Kalk UHR KiGa Kastanienallee'!E83</f>
        <v>Textil</v>
      </c>
      <c r="F83" s="230" t="str">
        <f>'Kalk UHR KiGa Kastanienallee'!F83</f>
        <v>B1-W3</v>
      </c>
      <c r="G83" s="417" t="str">
        <f t="shared" si="11"/>
        <v>B1-J0,5</v>
      </c>
      <c r="H83" s="130">
        <f>'Kalk UHR KiGa Kastanienallee'!G83</f>
        <v>13.98</v>
      </c>
      <c r="I83" s="100" t="s">
        <v>726</v>
      </c>
      <c r="J83" s="331">
        <f>VLOOKUP(I83,Turnus!$H$9:$I$26,2,FALSE)</f>
        <v>0.5</v>
      </c>
      <c r="K83" s="130">
        <f t="shared" si="12"/>
        <v>6.99</v>
      </c>
      <c r="L83" s="131">
        <f>VLOOKUP($G83,'Leistungswerte GR Kigas'!$C$6:$F$37,4,FALSE)</f>
        <v>0</v>
      </c>
      <c r="M83" s="132">
        <f t="shared" si="13"/>
        <v>0</v>
      </c>
      <c r="N83" s="132">
        <f t="shared" si="14"/>
        <v>0</v>
      </c>
      <c r="O83" s="544">
        <f t="shared" si="15"/>
        <v>0</v>
      </c>
      <c r="P83" s="133">
        <f t="shared" si="16"/>
        <v>0</v>
      </c>
      <c r="Q83" s="134">
        <f t="shared" si="17"/>
        <v>0</v>
      </c>
      <c r="R83" s="311"/>
    </row>
    <row r="84" spans="1:18" s="58" customFormat="1" ht="24.9" customHeight="1" x14ac:dyDescent="0.25">
      <c r="A84" s="525" t="str">
        <f>'Kalk UHR KiGa Kastanienallee'!A84</f>
        <v>Altbestand</v>
      </c>
      <c r="B84" s="100" t="str">
        <f>'Kalk UHR KiGa Kastanienallee'!B84</f>
        <v>OG</v>
      </c>
      <c r="C84" s="304" t="str">
        <f>IF('Kalk UHR KiGa Kastanienallee'!C84="","",'Kalk UHR KiGa Kastanienallee'!C84)</f>
        <v/>
      </c>
      <c r="D84" s="423" t="str">
        <f>'Kalk UHR KiGa Kastanienallee'!D84</f>
        <v>Galerie</v>
      </c>
      <c r="E84" s="304" t="str">
        <f>'Kalk UHR KiGa Kastanienallee'!E84</f>
        <v>Textil</v>
      </c>
      <c r="F84" s="230" t="str">
        <f>'Kalk UHR KiGa Kastanienallee'!F84</f>
        <v>G1-W5</v>
      </c>
      <c r="G84" s="417" t="str">
        <f t="shared" si="11"/>
        <v>G1-J0,5</v>
      </c>
      <c r="H84" s="130">
        <f>'Kalk UHR KiGa Kastanienallee'!G84</f>
        <v>20.18</v>
      </c>
      <c r="I84" s="100" t="s">
        <v>726</v>
      </c>
      <c r="J84" s="331">
        <f>VLOOKUP(I84,Turnus!$H$9:$I$26,2,FALSE)</f>
        <v>0.5</v>
      </c>
      <c r="K84" s="130">
        <f t="shared" si="12"/>
        <v>10.09</v>
      </c>
      <c r="L84" s="131">
        <f>VLOOKUP($G84,'Leistungswerte GR Kigas'!$C$6:$F$37,4,FALSE)</f>
        <v>0</v>
      </c>
      <c r="M84" s="132">
        <f t="shared" si="13"/>
        <v>0</v>
      </c>
      <c r="N84" s="132">
        <f t="shared" si="14"/>
        <v>0</v>
      </c>
      <c r="O84" s="544">
        <f t="shared" si="15"/>
        <v>0</v>
      </c>
      <c r="P84" s="133">
        <f t="shared" si="16"/>
        <v>0</v>
      </c>
      <c r="Q84" s="134">
        <f t="shared" si="17"/>
        <v>0</v>
      </c>
    </row>
    <row r="85" spans="1:18" s="58" customFormat="1" ht="24.9" customHeight="1" x14ac:dyDescent="0.25">
      <c r="A85" s="525" t="str">
        <f>'Kalk UHR KiGa Kastanienallee'!A85</f>
        <v>Altbestand</v>
      </c>
      <c r="B85" s="100" t="str">
        <f>'Kalk UHR KiGa Kastanienallee'!B85</f>
        <v>OG</v>
      </c>
      <c r="C85" s="304" t="str">
        <f>IF('Kalk UHR KiGa Kastanienallee'!C85="","",'Kalk UHR KiGa Kastanienallee'!C85)</f>
        <v/>
      </c>
      <c r="D85" s="423" t="str">
        <f>'Kalk UHR KiGa Kastanienallee'!D85</f>
        <v>Galerie/Abstellraum</v>
      </c>
      <c r="E85" s="304" t="str">
        <f>'Kalk UHR KiGa Kastanienallee'!E85</f>
        <v>Textil</v>
      </c>
      <c r="F85" s="230" t="str">
        <f>'Kalk UHR KiGa Kastanienallee'!F85</f>
        <v>G1-W5</v>
      </c>
      <c r="G85" s="417" t="str">
        <f t="shared" si="11"/>
        <v>G1-J0,5</v>
      </c>
      <c r="H85" s="130">
        <f>'Kalk UHR KiGa Kastanienallee'!G85</f>
        <v>15.29</v>
      </c>
      <c r="I85" s="100" t="s">
        <v>726</v>
      </c>
      <c r="J85" s="331">
        <f>VLOOKUP(I85,Turnus!$H$9:$I$26,2,FALSE)</f>
        <v>0.5</v>
      </c>
      <c r="K85" s="130">
        <f t="shared" si="12"/>
        <v>7.6449999999999996</v>
      </c>
      <c r="L85" s="131">
        <f>VLOOKUP($G85,'Leistungswerte GR Kigas'!$C$6:$F$37,4,FALSE)</f>
        <v>0</v>
      </c>
      <c r="M85" s="132">
        <f t="shared" si="13"/>
        <v>0</v>
      </c>
      <c r="N85" s="132">
        <f t="shared" si="14"/>
        <v>0</v>
      </c>
      <c r="O85" s="544">
        <f t="shared" si="15"/>
        <v>0</v>
      </c>
      <c r="P85" s="133">
        <f t="shared" si="16"/>
        <v>0</v>
      </c>
      <c r="Q85" s="134">
        <f t="shared" si="17"/>
        <v>0</v>
      </c>
    </row>
    <row r="86" spans="1:18" s="58" customFormat="1" ht="24.9" customHeight="1" x14ac:dyDescent="0.25">
      <c r="A86" s="525" t="str">
        <f>'Kalk UHR KiGa Kastanienallee'!A86</f>
        <v>Altbestand</v>
      </c>
      <c r="B86" s="100" t="str">
        <f>'Kalk UHR KiGa Kastanienallee'!B86</f>
        <v>OG</v>
      </c>
      <c r="C86" s="304" t="str">
        <f>IF('Kalk UHR KiGa Kastanienallee'!C86="","",'Kalk UHR KiGa Kastanienallee'!C86)</f>
        <v/>
      </c>
      <c r="D86" s="423" t="str">
        <f>'Kalk UHR KiGa Kastanienallee'!D86</f>
        <v>Werkraum, Abstellraum Hort</v>
      </c>
      <c r="E86" s="304" t="str">
        <f>'Kalk UHR KiGa Kastanienallee'!E86</f>
        <v>Textil</v>
      </c>
      <c r="F86" s="230" t="str">
        <f>'Kalk UHR KiGa Kastanienallee'!F86</f>
        <v>G1-W5</v>
      </c>
      <c r="G86" s="417" t="str">
        <f t="shared" si="11"/>
        <v>G1-J0,5</v>
      </c>
      <c r="H86" s="130">
        <f>'Kalk UHR KiGa Kastanienallee'!G86</f>
        <v>74.680000000000007</v>
      </c>
      <c r="I86" s="100" t="s">
        <v>726</v>
      </c>
      <c r="J86" s="331">
        <f>VLOOKUP(I86,Turnus!$H$9:$I$26,2,FALSE)</f>
        <v>0.5</v>
      </c>
      <c r="K86" s="130">
        <f t="shared" si="12"/>
        <v>37.340000000000003</v>
      </c>
      <c r="L86" s="131">
        <f>VLOOKUP($G86,'Leistungswerte GR Kigas'!$C$6:$F$37,4,FALSE)</f>
        <v>0</v>
      </c>
      <c r="M86" s="132">
        <f t="shared" si="13"/>
        <v>0</v>
      </c>
      <c r="N86" s="132">
        <f t="shared" si="14"/>
        <v>0</v>
      </c>
      <c r="O86" s="544">
        <f t="shared" si="15"/>
        <v>0</v>
      </c>
      <c r="P86" s="133">
        <f t="shared" si="16"/>
        <v>0</v>
      </c>
      <c r="Q86" s="134">
        <f t="shared" si="17"/>
        <v>0</v>
      </c>
    </row>
    <row r="87" spans="1:18" s="58" customFormat="1" ht="24.9" customHeight="1" x14ac:dyDescent="0.25">
      <c r="A87" s="525" t="str">
        <f>'Kalk UHR KiGa Kastanienallee'!A87</f>
        <v>Altbestand</v>
      </c>
      <c r="B87" s="100" t="str">
        <f>'Kalk UHR KiGa Kastanienallee'!B87</f>
        <v>OG</v>
      </c>
      <c r="C87" s="304" t="str">
        <f>IF('Kalk UHR KiGa Kastanienallee'!C87="","",'Kalk UHR KiGa Kastanienallee'!C87)</f>
        <v/>
      </c>
      <c r="D87" s="423" t="str">
        <f>'Kalk UHR KiGa Kastanienallee'!D87</f>
        <v>Schlafen</v>
      </c>
      <c r="E87" s="304" t="str">
        <f>'Kalk UHR KiGa Kastanienallee'!E87</f>
        <v>Textil</v>
      </c>
      <c r="F87" s="230" t="str">
        <f>'Kalk UHR KiGa Kastanienallee'!F87</f>
        <v>G1-W5</v>
      </c>
      <c r="G87" s="417" t="str">
        <f t="shared" si="11"/>
        <v>G1-J0,5</v>
      </c>
      <c r="H87" s="130">
        <f>'Kalk UHR KiGa Kastanienallee'!G87</f>
        <v>30</v>
      </c>
      <c r="I87" s="100" t="s">
        <v>726</v>
      </c>
      <c r="J87" s="331">
        <f>VLOOKUP(I87,Turnus!$H$9:$I$26,2,FALSE)</f>
        <v>0.5</v>
      </c>
      <c r="K87" s="130">
        <f t="shared" si="12"/>
        <v>15</v>
      </c>
      <c r="L87" s="131">
        <f>VLOOKUP($G87,'Leistungswerte GR Kigas'!$C$6:$F$37,4,FALSE)</f>
        <v>0</v>
      </c>
      <c r="M87" s="132">
        <f t="shared" si="13"/>
        <v>0</v>
      </c>
      <c r="N87" s="132">
        <f t="shared" si="14"/>
        <v>0</v>
      </c>
      <c r="O87" s="544">
        <f t="shared" si="15"/>
        <v>0</v>
      </c>
      <c r="P87" s="133">
        <f t="shared" si="16"/>
        <v>0</v>
      </c>
      <c r="Q87" s="134">
        <f t="shared" si="17"/>
        <v>0</v>
      </c>
    </row>
    <row r="88" spans="1:18" s="58" customFormat="1" ht="13.8" customHeight="1" x14ac:dyDescent="0.3">
      <c r="A88" s="55"/>
      <c r="B88" s="55"/>
      <c r="C88" s="55"/>
      <c r="D88" s="55"/>
      <c r="E88" s="55"/>
      <c r="F88" s="55"/>
      <c r="G88" s="55"/>
      <c r="H88" s="55"/>
      <c r="I88" s="56"/>
      <c r="J88" s="56"/>
      <c r="K88" s="56"/>
      <c r="L88" s="56"/>
      <c r="M88" s="554"/>
      <c r="N88" s="97"/>
      <c r="O88" s="102"/>
      <c r="P88" s="103"/>
      <c r="Q88" s="416"/>
    </row>
    <row r="89" spans="1:18" ht="20.25" customHeight="1" x14ac:dyDescent="0.2">
      <c r="H89" s="53"/>
      <c r="N89" s="105"/>
      <c r="O89" s="106"/>
      <c r="P89" s="468"/>
      <c r="Q89" s="107"/>
    </row>
    <row r="90" spans="1:18" x14ac:dyDescent="0.2">
      <c r="B90" s="53"/>
      <c r="C90" s="53"/>
      <c r="D90" s="53"/>
      <c r="E90" s="60"/>
      <c r="F90" s="60"/>
      <c r="G90" s="60"/>
      <c r="J90" s="53"/>
      <c r="K90" s="53"/>
      <c r="L90" s="53"/>
      <c r="M90" s="53"/>
    </row>
    <row r="91" spans="1:18" ht="12.75" customHeight="1" x14ac:dyDescent="0.2">
      <c r="B91" s="53"/>
      <c r="C91" s="53"/>
      <c r="D91" s="53"/>
      <c r="E91" s="60"/>
      <c r="F91" s="60"/>
      <c r="G91" s="60"/>
      <c r="J91" s="53"/>
      <c r="K91" s="53"/>
      <c r="L91" s="53"/>
      <c r="M91" s="53"/>
    </row>
    <row r="92" spans="1:18" s="108" customFormat="1" ht="12.75" customHeight="1" x14ac:dyDescent="0.2">
      <c r="B92" s="53"/>
      <c r="C92" s="53"/>
      <c r="D92" s="53"/>
      <c r="E92" s="60"/>
      <c r="F92" s="60"/>
      <c r="G92" s="60"/>
      <c r="H92" s="60"/>
      <c r="I92" s="59"/>
      <c r="J92" s="53"/>
      <c r="K92" s="53"/>
      <c r="L92" s="53"/>
      <c r="M92" s="53"/>
      <c r="O92" s="109"/>
      <c r="P92" s="110"/>
      <c r="Q92" s="110"/>
      <c r="R92" s="53"/>
    </row>
    <row r="93" spans="1:18" s="108" customFormat="1" ht="12.75" customHeight="1" x14ac:dyDescent="0.2">
      <c r="B93" s="53"/>
      <c r="C93" s="53"/>
      <c r="D93" s="53"/>
      <c r="E93" s="60"/>
      <c r="F93" s="60"/>
      <c r="G93" s="60"/>
      <c r="H93" s="60"/>
      <c r="I93" s="59"/>
      <c r="J93" s="104"/>
      <c r="K93" s="104"/>
      <c r="L93" s="59"/>
      <c r="M93" s="59"/>
      <c r="O93" s="109"/>
      <c r="P93" s="110"/>
      <c r="Q93" s="110"/>
      <c r="R93" s="53"/>
    </row>
    <row r="94" spans="1:18" s="108" customFormat="1" ht="12.75" customHeight="1" x14ac:dyDescent="0.2">
      <c r="B94" s="53"/>
      <c r="C94" s="53"/>
      <c r="D94" s="53"/>
      <c r="E94" s="60"/>
      <c r="F94" s="60"/>
      <c r="G94" s="60"/>
      <c r="H94" s="60"/>
      <c r="I94" s="59"/>
      <c r="J94" s="104"/>
      <c r="K94" s="104"/>
      <c r="L94" s="59"/>
      <c r="M94" s="59"/>
      <c r="O94" s="109"/>
      <c r="P94" s="110"/>
      <c r="Q94" s="110"/>
      <c r="R94" s="53"/>
    </row>
    <row r="95" spans="1:18" s="108" customFormat="1" ht="12.75" customHeight="1" x14ac:dyDescent="0.2">
      <c r="B95" s="53"/>
      <c r="C95" s="53"/>
      <c r="D95" s="53"/>
      <c r="E95" s="60"/>
      <c r="F95" s="60"/>
      <c r="G95" s="60"/>
      <c r="H95" s="60"/>
      <c r="I95" s="59"/>
      <c r="J95" s="104"/>
      <c r="K95" s="104"/>
      <c r="L95" s="59"/>
      <c r="M95" s="59"/>
      <c r="O95" s="109"/>
      <c r="P95" s="110"/>
      <c r="Q95" s="110"/>
      <c r="R95" s="53"/>
    </row>
    <row r="96" spans="1:18" s="108" customFormat="1" x14ac:dyDescent="0.2">
      <c r="B96" s="53"/>
      <c r="C96" s="53"/>
      <c r="D96" s="53"/>
      <c r="E96" s="60"/>
      <c r="F96" s="60"/>
      <c r="G96" s="60"/>
      <c r="H96" s="60"/>
      <c r="I96" s="59"/>
      <c r="J96" s="104"/>
      <c r="K96" s="104"/>
      <c r="L96" s="59"/>
      <c r="M96" s="59"/>
      <c r="O96" s="109"/>
      <c r="P96" s="110"/>
      <c r="Q96" s="110"/>
      <c r="R96" s="53"/>
    </row>
    <row r="97" spans="2:18" s="108" customFormat="1" x14ac:dyDescent="0.2">
      <c r="B97" s="53"/>
      <c r="C97" s="53"/>
      <c r="D97" s="53"/>
      <c r="E97" s="60"/>
      <c r="F97" s="60"/>
      <c r="G97" s="60"/>
      <c r="H97" s="60"/>
      <c r="I97" s="59"/>
      <c r="J97" s="104"/>
      <c r="K97" s="104"/>
      <c r="L97" s="59"/>
      <c r="M97" s="59"/>
      <c r="O97" s="109"/>
      <c r="P97" s="110"/>
      <c r="Q97" s="110"/>
      <c r="R97" s="53"/>
    </row>
    <row r="98" spans="2:18" s="108" customFormat="1" x14ac:dyDescent="0.2">
      <c r="B98" s="60"/>
      <c r="C98" s="60"/>
      <c r="D98" s="60"/>
      <c r="E98" s="60"/>
      <c r="F98" s="60"/>
      <c r="G98" s="60"/>
      <c r="H98" s="60"/>
      <c r="I98" s="59"/>
      <c r="J98" s="104"/>
      <c r="K98" s="104"/>
      <c r="L98" s="59"/>
      <c r="M98" s="59"/>
      <c r="O98" s="109"/>
      <c r="P98" s="110"/>
      <c r="Q98" s="110"/>
      <c r="R98" s="53"/>
    </row>
    <row r="99" spans="2:18" s="108" customFormat="1" x14ac:dyDescent="0.2">
      <c r="B99" s="60"/>
      <c r="C99" s="60"/>
      <c r="D99" s="60"/>
      <c r="E99" s="60"/>
      <c r="F99" s="60"/>
      <c r="G99" s="60"/>
      <c r="H99" s="60"/>
      <c r="I99" s="59"/>
      <c r="J99" s="104"/>
      <c r="K99" s="104"/>
      <c r="L99" s="59"/>
      <c r="M99" s="59"/>
      <c r="O99" s="109"/>
      <c r="P99" s="110"/>
      <c r="Q99" s="110"/>
      <c r="R99" s="53"/>
    </row>
    <row r="100" spans="2:18" s="108" customFormat="1" x14ac:dyDescent="0.2">
      <c r="B100" s="60"/>
      <c r="C100" s="60"/>
      <c r="D100" s="60"/>
      <c r="E100" s="60"/>
      <c r="F100" s="60"/>
      <c r="G100" s="60"/>
      <c r="H100" s="60"/>
      <c r="I100" s="59"/>
      <c r="J100" s="104"/>
      <c r="K100" s="104"/>
      <c r="L100" s="59"/>
      <c r="M100" s="59"/>
      <c r="O100" s="109"/>
      <c r="P100" s="110"/>
      <c r="Q100" s="110"/>
      <c r="R100" s="53"/>
    </row>
    <row r="101" spans="2:18" s="108" customFormat="1" x14ac:dyDescent="0.2">
      <c r="B101" s="60"/>
      <c r="C101" s="60"/>
      <c r="D101" s="60"/>
      <c r="E101" s="60"/>
      <c r="F101" s="60"/>
      <c r="G101" s="60"/>
      <c r="H101" s="60"/>
      <c r="I101" s="59"/>
      <c r="J101" s="104"/>
      <c r="K101" s="104"/>
      <c r="L101" s="59"/>
      <c r="M101" s="59"/>
      <c r="O101" s="109"/>
      <c r="P101" s="110"/>
      <c r="Q101" s="110"/>
      <c r="R101" s="53"/>
    </row>
    <row r="102" spans="2:18" s="108" customFormat="1" x14ac:dyDescent="0.2">
      <c r="B102" s="60"/>
      <c r="C102" s="60"/>
      <c r="D102" s="60"/>
      <c r="E102" s="60"/>
      <c r="F102" s="60"/>
      <c r="G102" s="60"/>
      <c r="H102" s="60"/>
      <c r="I102" s="59"/>
      <c r="J102" s="104"/>
      <c r="K102" s="104"/>
      <c r="L102" s="59"/>
      <c r="M102" s="59"/>
      <c r="O102" s="109"/>
      <c r="P102" s="110"/>
      <c r="Q102" s="110"/>
      <c r="R102" s="53"/>
    </row>
    <row r="103" spans="2:18" s="108" customFormat="1" x14ac:dyDescent="0.2">
      <c r="B103" s="60"/>
      <c r="C103" s="60"/>
      <c r="D103" s="60"/>
      <c r="E103" s="60"/>
      <c r="F103" s="60"/>
      <c r="G103" s="60"/>
      <c r="H103" s="60"/>
      <c r="I103" s="59"/>
      <c r="J103" s="104"/>
      <c r="K103" s="104"/>
      <c r="L103" s="59"/>
      <c r="M103" s="59"/>
      <c r="O103" s="109"/>
      <c r="P103" s="110"/>
      <c r="Q103" s="110"/>
      <c r="R103" s="53"/>
    </row>
    <row r="104" spans="2:18" s="108" customFormat="1" x14ac:dyDescent="0.2">
      <c r="B104" s="60"/>
      <c r="C104" s="60"/>
      <c r="D104" s="60"/>
      <c r="E104" s="60"/>
      <c r="F104" s="60"/>
      <c r="G104" s="60"/>
      <c r="H104" s="60"/>
      <c r="I104" s="59"/>
      <c r="J104" s="104"/>
      <c r="K104" s="104"/>
      <c r="L104" s="59"/>
      <c r="M104" s="59"/>
      <c r="O104" s="109"/>
      <c r="P104" s="110"/>
      <c r="Q104" s="110"/>
      <c r="R104" s="53"/>
    </row>
    <row r="105" spans="2:18" s="108" customFormat="1" x14ac:dyDescent="0.2">
      <c r="B105" s="60"/>
      <c r="C105" s="60"/>
      <c r="D105" s="60"/>
      <c r="E105" s="60"/>
      <c r="F105" s="60"/>
      <c r="G105" s="60"/>
      <c r="H105" s="60"/>
      <c r="I105" s="59"/>
      <c r="J105" s="104"/>
      <c r="K105" s="104"/>
      <c r="L105" s="59"/>
      <c r="M105" s="59"/>
      <c r="O105" s="109"/>
      <c r="P105" s="110"/>
      <c r="Q105" s="110"/>
      <c r="R105" s="53"/>
    </row>
    <row r="106" spans="2:18" s="108" customFormat="1" x14ac:dyDescent="0.2">
      <c r="B106" s="60"/>
      <c r="C106" s="60"/>
      <c r="D106" s="60"/>
      <c r="E106" s="60"/>
      <c r="F106" s="60"/>
      <c r="G106" s="60"/>
      <c r="H106" s="60"/>
      <c r="I106" s="59"/>
      <c r="J106" s="104"/>
      <c r="K106" s="104"/>
      <c r="L106" s="59"/>
      <c r="M106" s="59"/>
      <c r="O106" s="109"/>
      <c r="P106" s="110"/>
      <c r="Q106" s="110"/>
      <c r="R106" s="53"/>
    </row>
    <row r="107" spans="2:18" s="108" customFormat="1" x14ac:dyDescent="0.2">
      <c r="B107" s="60"/>
      <c r="C107" s="60"/>
      <c r="D107" s="60"/>
      <c r="E107" s="60"/>
      <c r="F107" s="60"/>
      <c r="G107" s="60"/>
      <c r="H107" s="60"/>
      <c r="I107" s="59"/>
      <c r="J107" s="104"/>
      <c r="K107" s="104"/>
      <c r="L107" s="59"/>
      <c r="M107" s="59"/>
      <c r="O107" s="109"/>
      <c r="P107" s="110"/>
      <c r="Q107" s="110"/>
      <c r="R107" s="53"/>
    </row>
    <row r="108" spans="2:18" s="60" customFormat="1" x14ac:dyDescent="0.2">
      <c r="I108" s="59"/>
      <c r="J108" s="104"/>
      <c r="K108" s="104"/>
      <c r="L108" s="59"/>
      <c r="M108" s="59"/>
      <c r="N108" s="108"/>
      <c r="O108" s="109"/>
      <c r="P108" s="110"/>
      <c r="Q108" s="110"/>
      <c r="R108" s="53"/>
    </row>
    <row r="109" spans="2:18" s="60" customFormat="1" x14ac:dyDescent="0.2">
      <c r="I109" s="59"/>
      <c r="J109" s="104"/>
      <c r="K109" s="104"/>
      <c r="L109" s="59"/>
      <c r="M109" s="59"/>
      <c r="N109" s="108"/>
      <c r="O109" s="109"/>
      <c r="P109" s="110"/>
      <c r="Q109" s="110"/>
      <c r="R109" s="53"/>
    </row>
    <row r="110" spans="2:18" s="60" customFormat="1" x14ac:dyDescent="0.2">
      <c r="I110" s="59"/>
      <c r="J110" s="104"/>
      <c r="K110" s="104"/>
      <c r="L110" s="59"/>
      <c r="M110" s="59"/>
      <c r="N110" s="108"/>
      <c r="O110" s="109"/>
      <c r="P110" s="110"/>
      <c r="Q110" s="110"/>
      <c r="R110" s="53"/>
    </row>
    <row r="111" spans="2:18" s="60" customFormat="1" x14ac:dyDescent="0.2">
      <c r="I111" s="59"/>
      <c r="J111" s="104"/>
      <c r="K111" s="104"/>
      <c r="L111" s="59"/>
      <c r="M111" s="59"/>
      <c r="N111" s="108"/>
      <c r="O111" s="109"/>
      <c r="P111" s="110"/>
      <c r="Q111" s="110"/>
      <c r="R111" s="53"/>
    </row>
    <row r="112" spans="2:18" s="60" customFormat="1" x14ac:dyDescent="0.2">
      <c r="I112" s="59"/>
      <c r="J112" s="104"/>
      <c r="K112" s="104"/>
      <c r="L112" s="59"/>
      <c r="M112" s="59"/>
      <c r="N112" s="108"/>
      <c r="O112" s="109"/>
      <c r="P112" s="110"/>
      <c r="Q112" s="110"/>
      <c r="R112" s="53"/>
    </row>
    <row r="113" spans="9:18" s="60" customFormat="1" x14ac:dyDescent="0.2">
      <c r="I113" s="59"/>
      <c r="J113" s="104"/>
      <c r="K113" s="104"/>
      <c r="L113" s="59"/>
      <c r="M113" s="59"/>
      <c r="N113" s="108"/>
      <c r="O113" s="109"/>
      <c r="P113" s="110"/>
      <c r="Q113" s="110"/>
      <c r="R113" s="53"/>
    </row>
    <row r="114" spans="9:18" s="60" customFormat="1" x14ac:dyDescent="0.2">
      <c r="I114" s="59"/>
      <c r="J114" s="104"/>
      <c r="K114" s="104"/>
      <c r="L114" s="59"/>
      <c r="M114" s="59"/>
      <c r="N114" s="108"/>
      <c r="O114" s="109"/>
      <c r="P114" s="110"/>
      <c r="Q114" s="110"/>
      <c r="R114" s="53"/>
    </row>
    <row r="115" spans="9:18" s="60" customFormat="1" x14ac:dyDescent="0.2">
      <c r="I115" s="59"/>
      <c r="J115" s="104"/>
      <c r="K115" s="104"/>
      <c r="L115" s="59"/>
      <c r="M115" s="59"/>
      <c r="N115" s="108"/>
      <c r="O115" s="109"/>
      <c r="P115" s="110"/>
      <c r="Q115" s="110"/>
      <c r="R115" s="53"/>
    </row>
    <row r="116" spans="9:18" s="60" customFormat="1" x14ac:dyDescent="0.2">
      <c r="I116" s="59"/>
      <c r="J116" s="104"/>
      <c r="K116" s="104"/>
      <c r="L116" s="59"/>
      <c r="M116" s="59"/>
      <c r="N116" s="108"/>
      <c r="O116" s="109"/>
      <c r="P116" s="110"/>
      <c r="Q116" s="110"/>
      <c r="R116" s="53"/>
    </row>
    <row r="117" spans="9:18" s="60" customFormat="1" x14ac:dyDescent="0.2">
      <c r="I117" s="59"/>
      <c r="J117" s="104"/>
      <c r="K117" s="104"/>
      <c r="L117" s="59"/>
      <c r="M117" s="59"/>
      <c r="N117" s="108"/>
      <c r="O117" s="109"/>
      <c r="P117" s="110"/>
      <c r="Q117" s="110"/>
      <c r="R117" s="53"/>
    </row>
    <row r="118" spans="9:18" s="60" customFormat="1" x14ac:dyDescent="0.2">
      <c r="I118" s="59"/>
      <c r="J118" s="104"/>
      <c r="K118" s="104"/>
      <c r="L118" s="59"/>
      <c r="M118" s="59"/>
      <c r="N118" s="108"/>
      <c r="O118" s="109"/>
      <c r="P118" s="110"/>
      <c r="Q118" s="110"/>
      <c r="R118" s="53"/>
    </row>
    <row r="119" spans="9:18" s="60" customFormat="1" x14ac:dyDescent="0.2">
      <c r="I119" s="59"/>
      <c r="J119" s="104"/>
      <c r="K119" s="104"/>
      <c r="L119" s="59"/>
      <c r="M119" s="59"/>
      <c r="N119" s="108"/>
      <c r="O119" s="109"/>
      <c r="P119" s="110"/>
      <c r="Q119" s="110"/>
      <c r="R119" s="53"/>
    </row>
    <row r="120" spans="9:18" s="60" customFormat="1" x14ac:dyDescent="0.2">
      <c r="I120" s="59"/>
      <c r="J120" s="104"/>
      <c r="K120" s="104"/>
      <c r="L120" s="59"/>
      <c r="M120" s="59"/>
      <c r="N120" s="108"/>
      <c r="O120" s="109"/>
      <c r="P120" s="110"/>
      <c r="Q120" s="110"/>
      <c r="R120" s="53"/>
    </row>
    <row r="121" spans="9:18" s="60" customFormat="1" x14ac:dyDescent="0.2">
      <c r="I121" s="59"/>
      <c r="J121" s="104"/>
      <c r="K121" s="104"/>
      <c r="L121" s="59"/>
      <c r="M121" s="59"/>
      <c r="N121" s="108"/>
      <c r="O121" s="109"/>
      <c r="P121" s="110"/>
      <c r="Q121" s="110"/>
      <c r="R121" s="53"/>
    </row>
    <row r="122" spans="9:18" s="60" customFormat="1" x14ac:dyDescent="0.2">
      <c r="I122" s="59"/>
      <c r="J122" s="104"/>
      <c r="K122" s="104"/>
      <c r="L122" s="59"/>
      <c r="M122" s="59"/>
      <c r="N122" s="108"/>
      <c r="O122" s="109"/>
      <c r="P122" s="110"/>
      <c r="Q122" s="110"/>
      <c r="R122" s="53"/>
    </row>
    <row r="123" spans="9:18" s="60" customFormat="1" x14ac:dyDescent="0.2">
      <c r="I123" s="59"/>
      <c r="J123" s="104"/>
      <c r="K123" s="104"/>
      <c r="L123" s="59"/>
      <c r="M123" s="59"/>
      <c r="N123" s="108"/>
      <c r="O123" s="109"/>
      <c r="P123" s="110"/>
      <c r="Q123" s="110"/>
      <c r="R123" s="53"/>
    </row>
    <row r="124" spans="9:18" s="60" customFormat="1" x14ac:dyDescent="0.2">
      <c r="I124" s="59"/>
      <c r="J124" s="104"/>
      <c r="K124" s="104"/>
      <c r="L124" s="59"/>
      <c r="M124" s="59"/>
      <c r="N124" s="108"/>
      <c r="O124" s="109"/>
      <c r="P124" s="110"/>
      <c r="Q124" s="110"/>
      <c r="R124" s="53"/>
    </row>
    <row r="125" spans="9:18" s="60" customFormat="1" x14ac:dyDescent="0.2">
      <c r="I125" s="59"/>
      <c r="J125" s="104"/>
      <c r="K125" s="104"/>
      <c r="L125" s="59"/>
      <c r="M125" s="59"/>
      <c r="N125" s="108"/>
      <c r="O125" s="109"/>
      <c r="P125" s="110"/>
      <c r="Q125" s="110"/>
      <c r="R125" s="53"/>
    </row>
    <row r="126" spans="9:18" s="60" customFormat="1" x14ac:dyDescent="0.2">
      <c r="I126" s="59"/>
      <c r="J126" s="104"/>
      <c r="K126" s="104"/>
      <c r="L126" s="59"/>
      <c r="M126" s="59"/>
      <c r="N126" s="108"/>
      <c r="O126" s="109"/>
      <c r="P126" s="110"/>
      <c r="Q126" s="110"/>
      <c r="R126" s="53"/>
    </row>
    <row r="127" spans="9:18" s="60" customFormat="1" x14ac:dyDescent="0.2">
      <c r="I127" s="59"/>
      <c r="J127" s="104"/>
      <c r="K127" s="104"/>
      <c r="L127" s="59"/>
      <c r="M127" s="59"/>
      <c r="N127" s="108"/>
      <c r="O127" s="109"/>
      <c r="P127" s="110"/>
      <c r="Q127" s="110"/>
      <c r="R127" s="53"/>
    </row>
    <row r="128" spans="9:18" s="60" customFormat="1" x14ac:dyDescent="0.2">
      <c r="I128" s="59"/>
      <c r="J128" s="104"/>
      <c r="K128" s="104"/>
      <c r="L128" s="59"/>
      <c r="M128" s="59"/>
      <c r="N128" s="108"/>
      <c r="O128" s="109"/>
      <c r="P128" s="110"/>
      <c r="Q128" s="110"/>
      <c r="R128" s="53"/>
    </row>
    <row r="129" spans="9:18" s="60" customFormat="1" x14ac:dyDescent="0.2">
      <c r="I129" s="59"/>
      <c r="J129" s="104"/>
      <c r="K129" s="104"/>
      <c r="L129" s="59"/>
      <c r="M129" s="59"/>
      <c r="N129" s="108"/>
      <c r="O129" s="109"/>
      <c r="P129" s="110"/>
      <c r="Q129" s="110"/>
      <c r="R129" s="53"/>
    </row>
    <row r="130" spans="9:18" s="60" customFormat="1" x14ac:dyDescent="0.2">
      <c r="I130" s="59"/>
      <c r="J130" s="104"/>
      <c r="K130" s="104"/>
      <c r="L130" s="59"/>
      <c r="M130" s="59"/>
      <c r="N130" s="108"/>
      <c r="O130" s="109"/>
      <c r="P130" s="110"/>
      <c r="Q130" s="110"/>
      <c r="R130" s="53"/>
    </row>
    <row r="131" spans="9:18" s="60" customFormat="1" x14ac:dyDescent="0.2">
      <c r="I131" s="59"/>
      <c r="J131" s="104"/>
      <c r="K131" s="104"/>
      <c r="L131" s="59"/>
      <c r="M131" s="59"/>
      <c r="N131" s="108"/>
      <c r="O131" s="109"/>
      <c r="P131" s="110"/>
      <c r="Q131" s="110"/>
      <c r="R131" s="53"/>
    </row>
    <row r="132" spans="9:18" s="60" customFormat="1" x14ac:dyDescent="0.2">
      <c r="I132" s="59"/>
      <c r="J132" s="104"/>
      <c r="K132" s="104"/>
      <c r="L132" s="59"/>
      <c r="M132" s="59"/>
      <c r="N132" s="108"/>
      <c r="O132" s="109"/>
      <c r="P132" s="110"/>
      <c r="Q132" s="110"/>
      <c r="R132" s="53"/>
    </row>
    <row r="133" spans="9:18" s="60" customFormat="1" x14ac:dyDescent="0.2">
      <c r="I133" s="59"/>
      <c r="J133" s="104"/>
      <c r="K133" s="104"/>
      <c r="L133" s="59"/>
      <c r="M133" s="59"/>
      <c r="N133" s="108"/>
      <c r="O133" s="109"/>
      <c r="P133" s="110"/>
      <c r="Q133" s="110"/>
      <c r="R133" s="53"/>
    </row>
    <row r="134" spans="9:18" s="60" customFormat="1" x14ac:dyDescent="0.2">
      <c r="I134" s="59"/>
      <c r="J134" s="104"/>
      <c r="K134" s="104"/>
      <c r="L134" s="59"/>
      <c r="M134" s="59"/>
      <c r="N134" s="108"/>
      <c r="O134" s="109"/>
      <c r="P134" s="110"/>
      <c r="Q134" s="110"/>
      <c r="R134" s="53"/>
    </row>
    <row r="135" spans="9:18" s="60" customFormat="1" x14ac:dyDescent="0.2">
      <c r="I135" s="59"/>
      <c r="J135" s="104"/>
      <c r="K135" s="104"/>
      <c r="L135" s="59"/>
      <c r="M135" s="59"/>
      <c r="N135" s="108"/>
      <c r="O135" s="109"/>
      <c r="P135" s="110"/>
      <c r="Q135" s="110"/>
      <c r="R135" s="53"/>
    </row>
    <row r="136" spans="9:18" s="60" customFormat="1" x14ac:dyDescent="0.2">
      <c r="I136" s="59"/>
      <c r="J136" s="104"/>
      <c r="K136" s="104"/>
      <c r="L136" s="59"/>
      <c r="M136" s="59"/>
      <c r="N136" s="108"/>
      <c r="O136" s="109"/>
      <c r="P136" s="110"/>
      <c r="Q136" s="110"/>
      <c r="R136" s="53"/>
    </row>
    <row r="137" spans="9:18" s="60" customFormat="1" x14ac:dyDescent="0.2">
      <c r="I137" s="59"/>
      <c r="J137" s="104"/>
      <c r="K137" s="104"/>
      <c r="L137" s="59"/>
      <c r="M137" s="59"/>
      <c r="N137" s="108"/>
      <c r="O137" s="109"/>
      <c r="P137" s="110"/>
      <c r="Q137" s="110"/>
      <c r="R137" s="53"/>
    </row>
    <row r="138" spans="9:18" s="60" customFormat="1" x14ac:dyDescent="0.2">
      <c r="I138" s="59"/>
      <c r="J138" s="104"/>
      <c r="K138" s="104"/>
      <c r="L138" s="59"/>
      <c r="M138" s="59"/>
      <c r="N138" s="108"/>
      <c r="O138" s="109"/>
      <c r="P138" s="110"/>
      <c r="Q138" s="110"/>
      <c r="R138" s="53"/>
    </row>
    <row r="139" spans="9:18" s="60" customFormat="1" x14ac:dyDescent="0.2">
      <c r="I139" s="59"/>
      <c r="J139" s="104"/>
      <c r="K139" s="104"/>
      <c r="L139" s="59"/>
      <c r="M139" s="59"/>
      <c r="N139" s="108"/>
      <c r="O139" s="109"/>
      <c r="P139" s="110"/>
      <c r="Q139" s="110"/>
      <c r="R139" s="53"/>
    </row>
    <row r="140" spans="9:18" s="60" customFormat="1" x14ac:dyDescent="0.2">
      <c r="I140" s="59"/>
      <c r="J140" s="104"/>
      <c r="K140" s="104"/>
      <c r="L140" s="59"/>
      <c r="M140" s="59"/>
      <c r="N140" s="108"/>
      <c r="O140" s="109"/>
      <c r="P140" s="110"/>
      <c r="Q140" s="110"/>
      <c r="R140" s="53"/>
    </row>
    <row r="141" spans="9:18" s="60" customFormat="1" x14ac:dyDescent="0.2">
      <c r="I141" s="59"/>
      <c r="J141" s="104"/>
      <c r="K141" s="104"/>
      <c r="L141" s="59"/>
      <c r="M141" s="59"/>
      <c r="N141" s="108"/>
      <c r="O141" s="109"/>
      <c r="P141" s="110"/>
      <c r="Q141" s="110"/>
      <c r="R141" s="53"/>
    </row>
    <row r="142" spans="9:18" s="60" customFormat="1" x14ac:dyDescent="0.2">
      <c r="I142" s="59"/>
      <c r="J142" s="104"/>
      <c r="K142" s="104"/>
      <c r="L142" s="59"/>
      <c r="M142" s="59"/>
      <c r="N142" s="108"/>
      <c r="O142" s="109"/>
      <c r="P142" s="110"/>
      <c r="Q142" s="110"/>
      <c r="R142" s="53"/>
    </row>
    <row r="143" spans="9:18" s="60" customFormat="1" x14ac:dyDescent="0.2">
      <c r="I143" s="59"/>
      <c r="J143" s="104"/>
      <c r="K143" s="104"/>
      <c r="L143" s="59"/>
      <c r="M143" s="59"/>
      <c r="N143" s="108"/>
      <c r="O143" s="109"/>
      <c r="P143" s="110"/>
      <c r="Q143" s="110"/>
      <c r="R143" s="53"/>
    </row>
    <row r="144" spans="9:18" s="60" customFormat="1" x14ac:dyDescent="0.2">
      <c r="I144" s="59"/>
      <c r="J144" s="104"/>
      <c r="K144" s="104"/>
      <c r="L144" s="59"/>
      <c r="M144" s="59"/>
      <c r="N144" s="108"/>
      <c r="O144" s="109"/>
      <c r="P144" s="110"/>
      <c r="Q144" s="110"/>
      <c r="R144" s="53"/>
    </row>
    <row r="145" spans="9:18" s="60" customFormat="1" x14ac:dyDescent="0.2">
      <c r="I145" s="59"/>
      <c r="J145" s="104"/>
      <c r="K145" s="104"/>
      <c r="L145" s="59"/>
      <c r="M145" s="59"/>
      <c r="N145" s="108"/>
      <c r="O145" s="109"/>
      <c r="P145" s="110"/>
      <c r="Q145" s="110"/>
      <c r="R145" s="53"/>
    </row>
    <row r="146" spans="9:18" s="60" customFormat="1" x14ac:dyDescent="0.2">
      <c r="I146" s="59"/>
      <c r="J146" s="104"/>
      <c r="K146" s="104"/>
      <c r="L146" s="59"/>
      <c r="M146" s="59"/>
      <c r="N146" s="108"/>
      <c r="O146" s="109"/>
      <c r="P146" s="110"/>
      <c r="Q146" s="110"/>
      <c r="R146" s="53"/>
    </row>
    <row r="147" spans="9:18" s="60" customFormat="1" x14ac:dyDescent="0.2">
      <c r="I147" s="59"/>
      <c r="J147" s="104"/>
      <c r="K147" s="104"/>
      <c r="L147" s="59"/>
      <c r="M147" s="59"/>
      <c r="N147" s="108"/>
      <c r="O147" s="109"/>
      <c r="P147" s="110"/>
      <c r="Q147" s="110"/>
      <c r="R147" s="53"/>
    </row>
    <row r="148" spans="9:18" s="60" customFormat="1" x14ac:dyDescent="0.2">
      <c r="I148" s="59"/>
      <c r="J148" s="104"/>
      <c r="K148" s="104"/>
      <c r="L148" s="59"/>
      <c r="M148" s="59"/>
      <c r="N148" s="108"/>
      <c r="O148" s="109"/>
      <c r="P148" s="110"/>
      <c r="Q148" s="110"/>
      <c r="R148" s="53"/>
    </row>
    <row r="149" spans="9:18" s="60" customFormat="1" x14ac:dyDescent="0.2">
      <c r="I149" s="59"/>
      <c r="J149" s="104"/>
      <c r="K149" s="104"/>
      <c r="L149" s="59"/>
      <c r="M149" s="59"/>
      <c r="N149" s="108"/>
      <c r="O149" s="109"/>
      <c r="P149" s="110"/>
      <c r="Q149" s="110"/>
      <c r="R149" s="53"/>
    </row>
    <row r="150" spans="9:18" s="60" customFormat="1" x14ac:dyDescent="0.2">
      <c r="I150" s="59"/>
      <c r="J150" s="104"/>
      <c r="K150" s="104"/>
      <c r="L150" s="59"/>
      <c r="M150" s="59"/>
      <c r="N150" s="108"/>
      <c r="O150" s="109"/>
      <c r="P150" s="110"/>
      <c r="Q150" s="110"/>
      <c r="R150" s="53"/>
    </row>
    <row r="151" spans="9:18" s="60" customFormat="1" x14ac:dyDescent="0.2">
      <c r="I151" s="59"/>
      <c r="J151" s="104"/>
      <c r="K151" s="104"/>
      <c r="L151" s="59"/>
      <c r="M151" s="59"/>
      <c r="N151" s="108"/>
      <c r="O151" s="109"/>
      <c r="P151" s="110"/>
      <c r="Q151" s="110"/>
      <c r="R151" s="53"/>
    </row>
    <row r="152" spans="9:18" s="60" customFormat="1" x14ac:dyDescent="0.2">
      <c r="I152" s="59"/>
      <c r="J152" s="104"/>
      <c r="K152" s="104"/>
      <c r="L152" s="59"/>
      <c r="M152" s="59"/>
      <c r="N152" s="108"/>
      <c r="O152" s="109"/>
      <c r="P152" s="110"/>
      <c r="Q152" s="110"/>
      <c r="R152" s="53"/>
    </row>
    <row r="153" spans="9:18" s="60" customFormat="1" x14ac:dyDescent="0.2">
      <c r="I153" s="59"/>
      <c r="J153" s="104"/>
      <c r="K153" s="104"/>
      <c r="L153" s="59"/>
      <c r="M153" s="59"/>
      <c r="N153" s="108"/>
      <c r="O153" s="109"/>
      <c r="P153" s="110"/>
      <c r="Q153" s="110"/>
      <c r="R153" s="53"/>
    </row>
    <row r="154" spans="9:18" s="60" customFormat="1" x14ac:dyDescent="0.2">
      <c r="I154" s="59"/>
      <c r="J154" s="104"/>
      <c r="K154" s="104"/>
      <c r="L154" s="59"/>
      <c r="M154" s="59"/>
      <c r="N154" s="108"/>
      <c r="O154" s="109"/>
      <c r="P154" s="110"/>
      <c r="Q154" s="110"/>
      <c r="R154" s="53"/>
    </row>
    <row r="155" spans="9:18" s="60" customFormat="1" x14ac:dyDescent="0.2">
      <c r="I155" s="59"/>
      <c r="J155" s="104"/>
      <c r="K155" s="104"/>
      <c r="L155" s="59"/>
      <c r="M155" s="59"/>
      <c r="N155" s="108"/>
      <c r="O155" s="109"/>
      <c r="P155" s="110"/>
      <c r="Q155" s="110"/>
      <c r="R155" s="53"/>
    </row>
    <row r="156" spans="9:18" s="60" customFormat="1" x14ac:dyDescent="0.2">
      <c r="I156" s="59"/>
      <c r="J156" s="104"/>
      <c r="K156" s="104"/>
      <c r="L156" s="59"/>
      <c r="M156" s="59"/>
      <c r="N156" s="108"/>
      <c r="O156" s="109"/>
      <c r="P156" s="110"/>
      <c r="Q156" s="110"/>
      <c r="R156" s="53"/>
    </row>
    <row r="157" spans="9:18" s="60" customFormat="1" x14ac:dyDescent="0.2">
      <c r="I157" s="59"/>
      <c r="J157" s="104"/>
      <c r="K157" s="104"/>
      <c r="L157" s="59"/>
      <c r="M157" s="59"/>
      <c r="N157" s="108"/>
      <c r="O157" s="109"/>
      <c r="P157" s="110"/>
      <c r="Q157" s="110"/>
      <c r="R157" s="53"/>
    </row>
    <row r="158" spans="9:18" s="60" customFormat="1" x14ac:dyDescent="0.2">
      <c r="I158" s="59"/>
      <c r="J158" s="104"/>
      <c r="K158" s="104"/>
      <c r="L158" s="59"/>
      <c r="M158" s="59"/>
      <c r="N158" s="108"/>
      <c r="O158" s="109"/>
      <c r="P158" s="110"/>
      <c r="Q158" s="110"/>
      <c r="R158" s="53"/>
    </row>
    <row r="159" spans="9:18" s="60" customFormat="1" x14ac:dyDescent="0.2">
      <c r="I159" s="59"/>
      <c r="J159" s="104"/>
      <c r="K159" s="104"/>
      <c r="L159" s="59"/>
      <c r="M159" s="59"/>
      <c r="N159" s="108"/>
      <c r="O159" s="109"/>
      <c r="P159" s="110"/>
      <c r="Q159" s="110"/>
      <c r="R159" s="53"/>
    </row>
    <row r="160" spans="9:18" s="60" customFormat="1" x14ac:dyDescent="0.2">
      <c r="I160" s="59"/>
      <c r="J160" s="104"/>
      <c r="K160" s="104"/>
      <c r="L160" s="59"/>
      <c r="M160" s="59"/>
      <c r="N160" s="108"/>
      <c r="O160" s="109"/>
      <c r="P160" s="110"/>
      <c r="Q160" s="110"/>
      <c r="R160" s="53"/>
    </row>
    <row r="161" spans="9:18" s="60" customFormat="1" x14ac:dyDescent="0.2">
      <c r="I161" s="59"/>
      <c r="J161" s="104"/>
      <c r="K161" s="104"/>
      <c r="L161" s="59"/>
      <c r="M161" s="59"/>
      <c r="N161" s="108"/>
      <c r="O161" s="109"/>
      <c r="P161" s="110"/>
      <c r="Q161" s="110"/>
      <c r="R161" s="53"/>
    </row>
    <row r="162" spans="9:18" s="60" customFormat="1" x14ac:dyDescent="0.2">
      <c r="I162" s="59"/>
      <c r="J162" s="104"/>
      <c r="K162" s="104"/>
      <c r="L162" s="59"/>
      <c r="M162" s="59"/>
      <c r="N162" s="108"/>
      <c r="O162" s="109"/>
      <c r="P162" s="110"/>
      <c r="Q162" s="110"/>
      <c r="R162" s="53"/>
    </row>
    <row r="163" spans="9:18" s="60" customFormat="1" x14ac:dyDescent="0.2">
      <c r="I163" s="59"/>
      <c r="J163" s="104"/>
      <c r="K163" s="104"/>
      <c r="L163" s="59"/>
      <c r="M163" s="59"/>
      <c r="N163" s="108"/>
      <c r="O163" s="109"/>
      <c r="P163" s="110"/>
      <c r="Q163" s="110"/>
      <c r="R163" s="53"/>
    </row>
    <row r="164" spans="9:18" s="60" customFormat="1" x14ac:dyDescent="0.2">
      <c r="I164" s="59"/>
      <c r="J164" s="104"/>
      <c r="K164" s="104"/>
      <c r="L164" s="59"/>
      <c r="M164" s="59"/>
      <c r="N164" s="108"/>
      <c r="O164" s="109"/>
      <c r="P164" s="110"/>
      <c r="Q164" s="110"/>
      <c r="R164" s="53"/>
    </row>
    <row r="165" spans="9:18" s="60" customFormat="1" x14ac:dyDescent="0.2">
      <c r="I165" s="59"/>
      <c r="J165" s="104"/>
      <c r="K165" s="104"/>
      <c r="L165" s="59"/>
      <c r="M165" s="59"/>
      <c r="N165" s="108"/>
      <c r="O165" s="109"/>
      <c r="P165" s="110"/>
      <c r="Q165" s="110"/>
      <c r="R165" s="53"/>
    </row>
    <row r="166" spans="9:18" s="60" customFormat="1" x14ac:dyDescent="0.2">
      <c r="I166" s="59"/>
      <c r="J166" s="104"/>
      <c r="K166" s="104"/>
      <c r="L166" s="59"/>
      <c r="M166" s="59"/>
      <c r="N166" s="108"/>
      <c r="O166" s="109"/>
      <c r="P166" s="110"/>
      <c r="Q166" s="110"/>
      <c r="R166" s="53"/>
    </row>
    <row r="167" spans="9:18" s="60" customFormat="1" x14ac:dyDescent="0.2">
      <c r="I167" s="59"/>
      <c r="J167" s="104"/>
      <c r="K167" s="104"/>
      <c r="L167" s="59"/>
      <c r="M167" s="59"/>
      <c r="N167" s="108"/>
      <c r="O167" s="109"/>
      <c r="P167" s="110"/>
      <c r="Q167" s="110"/>
      <c r="R167" s="53"/>
    </row>
    <row r="168" spans="9:18" s="60" customFormat="1" x14ac:dyDescent="0.2">
      <c r="I168" s="59"/>
      <c r="J168" s="104"/>
      <c r="K168" s="104"/>
      <c r="L168" s="59"/>
      <c r="M168" s="59"/>
      <c r="N168" s="108"/>
      <c r="O168" s="109"/>
      <c r="P168" s="110"/>
      <c r="Q168" s="110"/>
      <c r="R168" s="53"/>
    </row>
    <row r="169" spans="9:18" s="60" customFormat="1" x14ac:dyDescent="0.2">
      <c r="I169" s="59"/>
      <c r="J169" s="104"/>
      <c r="K169" s="104"/>
      <c r="L169" s="59"/>
      <c r="M169" s="59"/>
      <c r="N169" s="108"/>
      <c r="O169" s="109"/>
      <c r="P169" s="110"/>
      <c r="Q169" s="110"/>
      <c r="R169" s="53"/>
    </row>
    <row r="170" spans="9:18" s="60" customFormat="1" x14ac:dyDescent="0.2">
      <c r="I170" s="59"/>
      <c r="J170" s="104"/>
      <c r="K170" s="104"/>
      <c r="L170" s="59"/>
      <c r="M170" s="59"/>
      <c r="N170" s="108"/>
      <c r="O170" s="109"/>
      <c r="P170" s="110"/>
      <c r="Q170" s="110"/>
      <c r="R170" s="53"/>
    </row>
    <row r="171" spans="9:18" s="60" customFormat="1" x14ac:dyDescent="0.2">
      <c r="I171" s="59"/>
      <c r="J171" s="104"/>
      <c r="K171" s="104"/>
      <c r="L171" s="59"/>
      <c r="M171" s="59"/>
      <c r="N171" s="108"/>
      <c r="O171" s="109"/>
      <c r="P171" s="110"/>
      <c r="Q171" s="110"/>
      <c r="R171" s="53"/>
    </row>
    <row r="172" spans="9:18" s="60" customFormat="1" x14ac:dyDescent="0.2">
      <c r="I172" s="59"/>
      <c r="J172" s="104"/>
      <c r="K172" s="104"/>
      <c r="L172" s="59"/>
      <c r="M172" s="59"/>
      <c r="N172" s="108"/>
      <c r="O172" s="109"/>
      <c r="P172" s="110"/>
      <c r="Q172" s="110"/>
      <c r="R172" s="53"/>
    </row>
    <row r="173" spans="9:18" s="60" customFormat="1" x14ac:dyDescent="0.2">
      <c r="I173" s="59"/>
      <c r="J173" s="104"/>
      <c r="K173" s="104"/>
      <c r="L173" s="59"/>
      <c r="M173" s="59"/>
      <c r="N173" s="108"/>
      <c r="O173" s="109"/>
      <c r="P173" s="110"/>
      <c r="Q173" s="110"/>
      <c r="R173" s="53"/>
    </row>
    <row r="174" spans="9:18" s="60" customFormat="1" x14ac:dyDescent="0.2">
      <c r="I174" s="59"/>
      <c r="J174" s="104"/>
      <c r="K174" s="104"/>
      <c r="L174" s="59"/>
      <c r="M174" s="59"/>
      <c r="N174" s="108"/>
      <c r="O174" s="109"/>
      <c r="P174" s="110"/>
      <c r="Q174" s="110"/>
      <c r="R174" s="53"/>
    </row>
    <row r="175" spans="9:18" s="60" customFormat="1" x14ac:dyDescent="0.2">
      <c r="I175" s="59"/>
      <c r="J175" s="104"/>
      <c r="K175" s="104"/>
      <c r="L175" s="59"/>
      <c r="M175" s="59"/>
      <c r="N175" s="108"/>
      <c r="O175" s="109"/>
      <c r="P175" s="110"/>
      <c r="Q175" s="110"/>
      <c r="R175" s="53"/>
    </row>
    <row r="176" spans="9:18" s="60" customFormat="1" x14ac:dyDescent="0.2">
      <c r="I176" s="59"/>
      <c r="J176" s="104"/>
      <c r="K176" s="104"/>
      <c r="L176" s="59"/>
      <c r="M176" s="59"/>
      <c r="N176" s="108"/>
      <c r="O176" s="109"/>
      <c r="P176" s="110"/>
      <c r="Q176" s="110"/>
      <c r="R176" s="53"/>
    </row>
    <row r="177" spans="9:18" s="60" customFormat="1" x14ac:dyDescent="0.2">
      <c r="I177" s="59"/>
      <c r="J177" s="104"/>
      <c r="K177" s="104"/>
      <c r="L177" s="59"/>
      <c r="M177" s="59"/>
      <c r="N177" s="108"/>
      <c r="O177" s="109"/>
      <c r="P177" s="110"/>
      <c r="Q177" s="110"/>
      <c r="R177" s="53"/>
    </row>
    <row r="178" spans="9:18" s="60" customFormat="1" x14ac:dyDescent="0.2">
      <c r="I178" s="59"/>
      <c r="J178" s="104"/>
      <c r="K178" s="104"/>
      <c r="L178" s="59"/>
      <c r="M178" s="59"/>
      <c r="N178" s="108"/>
      <c r="O178" s="109"/>
      <c r="P178" s="110"/>
      <c r="Q178" s="110"/>
      <c r="R178" s="53"/>
    </row>
    <row r="179" spans="9:18" s="60" customFormat="1" x14ac:dyDescent="0.2">
      <c r="I179" s="59"/>
      <c r="J179" s="104"/>
      <c r="K179" s="104"/>
      <c r="L179" s="59"/>
      <c r="M179" s="59"/>
      <c r="N179" s="108"/>
      <c r="O179" s="109"/>
      <c r="P179" s="110"/>
      <c r="Q179" s="110"/>
      <c r="R179" s="53"/>
    </row>
    <row r="180" spans="9:18" s="60" customFormat="1" x14ac:dyDescent="0.2">
      <c r="I180" s="59"/>
      <c r="J180" s="104"/>
      <c r="K180" s="104"/>
      <c r="L180" s="59"/>
      <c r="M180" s="59"/>
      <c r="N180" s="108"/>
      <c r="O180" s="109"/>
      <c r="P180" s="110"/>
      <c r="Q180" s="110"/>
      <c r="R180" s="53"/>
    </row>
    <row r="181" spans="9:18" s="60" customFormat="1" x14ac:dyDescent="0.2">
      <c r="I181" s="59"/>
      <c r="J181" s="104"/>
      <c r="K181" s="104"/>
      <c r="L181" s="59"/>
      <c r="M181" s="59"/>
      <c r="N181" s="108"/>
      <c r="O181" s="109"/>
      <c r="P181" s="110"/>
      <c r="Q181" s="110"/>
      <c r="R181" s="53"/>
    </row>
    <row r="182" spans="9:18" s="60" customFormat="1" x14ac:dyDescent="0.2">
      <c r="I182" s="59"/>
      <c r="J182" s="104"/>
      <c r="K182" s="104"/>
      <c r="L182" s="59"/>
      <c r="M182" s="59"/>
      <c r="N182" s="108"/>
      <c r="O182" s="109"/>
      <c r="P182" s="110"/>
      <c r="Q182" s="110"/>
      <c r="R182" s="53"/>
    </row>
    <row r="183" spans="9:18" s="60" customFormat="1" x14ac:dyDescent="0.2">
      <c r="I183" s="59"/>
      <c r="J183" s="104"/>
      <c r="K183" s="104"/>
      <c r="L183" s="59"/>
      <c r="M183" s="59"/>
      <c r="N183" s="108"/>
      <c r="O183" s="109"/>
      <c r="P183" s="110"/>
      <c r="Q183" s="110"/>
      <c r="R183" s="53"/>
    </row>
    <row r="184" spans="9:18" s="60" customFormat="1" x14ac:dyDescent="0.2">
      <c r="I184" s="59"/>
      <c r="J184" s="104"/>
      <c r="K184" s="104"/>
      <c r="L184" s="59"/>
      <c r="M184" s="59"/>
      <c r="N184" s="108"/>
      <c r="O184" s="109"/>
      <c r="P184" s="110"/>
      <c r="Q184" s="110"/>
      <c r="R184" s="53"/>
    </row>
    <row r="185" spans="9:18" s="60" customFormat="1" x14ac:dyDescent="0.2">
      <c r="I185" s="59"/>
      <c r="J185" s="104"/>
      <c r="K185" s="104"/>
      <c r="L185" s="59"/>
      <c r="M185" s="59"/>
      <c r="N185" s="108"/>
      <c r="O185" s="109"/>
      <c r="P185" s="110"/>
      <c r="Q185" s="110"/>
      <c r="R185" s="53"/>
    </row>
    <row r="186" spans="9:18" s="60" customFormat="1" x14ac:dyDescent="0.2">
      <c r="I186" s="59"/>
      <c r="J186" s="104"/>
      <c r="K186" s="104"/>
      <c r="L186" s="59"/>
      <c r="M186" s="59"/>
      <c r="N186" s="108"/>
      <c r="O186" s="109"/>
      <c r="P186" s="110"/>
      <c r="Q186" s="110"/>
      <c r="R186" s="53"/>
    </row>
    <row r="187" spans="9:18" s="60" customFormat="1" x14ac:dyDescent="0.2">
      <c r="I187" s="59"/>
      <c r="J187" s="104"/>
      <c r="K187" s="104"/>
      <c r="L187" s="59"/>
      <c r="M187" s="59"/>
      <c r="N187" s="108"/>
      <c r="O187" s="109"/>
      <c r="P187" s="110"/>
      <c r="Q187" s="110"/>
      <c r="R187" s="53"/>
    </row>
    <row r="188" spans="9:18" s="60" customFormat="1" x14ac:dyDescent="0.2">
      <c r="I188" s="59"/>
      <c r="J188" s="104"/>
      <c r="K188" s="104"/>
      <c r="L188" s="59"/>
      <c r="M188" s="59"/>
      <c r="N188" s="108"/>
      <c r="O188" s="109"/>
      <c r="P188" s="110"/>
      <c r="Q188" s="110"/>
      <c r="R188" s="53"/>
    </row>
    <row r="189" spans="9:18" s="60" customFormat="1" x14ac:dyDescent="0.2">
      <c r="I189" s="59"/>
      <c r="J189" s="104"/>
      <c r="K189" s="104"/>
      <c r="L189" s="59"/>
      <c r="M189" s="59"/>
      <c r="N189" s="108"/>
      <c r="O189" s="109"/>
      <c r="P189" s="110"/>
      <c r="Q189" s="110"/>
      <c r="R189" s="53"/>
    </row>
    <row r="190" spans="9:18" s="60" customFormat="1" x14ac:dyDescent="0.2">
      <c r="I190" s="59"/>
      <c r="J190" s="104"/>
      <c r="K190" s="104"/>
      <c r="L190" s="59"/>
      <c r="M190" s="59"/>
      <c r="N190" s="108"/>
      <c r="O190" s="109"/>
      <c r="P190" s="110"/>
      <c r="Q190" s="110"/>
      <c r="R190" s="53"/>
    </row>
    <row r="191" spans="9:18" s="60" customFormat="1" x14ac:dyDescent="0.2">
      <c r="I191" s="59"/>
      <c r="J191" s="104"/>
      <c r="K191" s="104"/>
      <c r="L191" s="59"/>
      <c r="M191" s="59"/>
      <c r="N191" s="108"/>
      <c r="O191" s="109"/>
      <c r="P191" s="110"/>
      <c r="Q191" s="110"/>
      <c r="R191" s="53"/>
    </row>
    <row r="192" spans="9:18" s="60" customFormat="1" x14ac:dyDescent="0.2">
      <c r="I192" s="59"/>
      <c r="J192" s="104"/>
      <c r="K192" s="104"/>
      <c r="L192" s="59"/>
      <c r="M192" s="59"/>
      <c r="N192" s="108"/>
      <c r="O192" s="109"/>
      <c r="P192" s="110"/>
      <c r="Q192" s="110"/>
      <c r="R192" s="53"/>
    </row>
    <row r="193" spans="7:18" s="60" customFormat="1" x14ac:dyDescent="0.2">
      <c r="I193" s="59"/>
      <c r="J193" s="104"/>
      <c r="K193" s="104"/>
      <c r="L193" s="59"/>
      <c r="M193" s="59"/>
      <c r="N193" s="108"/>
      <c r="O193" s="109"/>
      <c r="P193" s="110"/>
      <c r="Q193" s="110"/>
      <c r="R193" s="53"/>
    </row>
    <row r="194" spans="7:18" s="60" customFormat="1" x14ac:dyDescent="0.2">
      <c r="I194" s="59"/>
      <c r="J194" s="104"/>
      <c r="K194" s="104"/>
      <c r="L194" s="59"/>
      <c r="M194" s="59"/>
      <c r="N194" s="108"/>
      <c r="O194" s="109"/>
      <c r="P194" s="110"/>
      <c r="Q194" s="110"/>
      <c r="R194" s="53"/>
    </row>
    <row r="195" spans="7:18" s="60" customFormat="1" x14ac:dyDescent="0.2">
      <c r="I195" s="59"/>
      <c r="J195" s="104"/>
      <c r="K195" s="104"/>
      <c r="L195" s="59"/>
      <c r="M195" s="59"/>
      <c r="N195" s="108"/>
      <c r="O195" s="109"/>
      <c r="P195" s="110"/>
      <c r="Q195" s="110"/>
      <c r="R195" s="53"/>
    </row>
    <row r="196" spans="7:18" s="60" customFormat="1" x14ac:dyDescent="0.2">
      <c r="I196" s="59"/>
      <c r="J196" s="104"/>
      <c r="K196" s="104"/>
      <c r="L196" s="59"/>
      <c r="M196" s="59"/>
      <c r="N196" s="108"/>
      <c r="O196" s="109"/>
      <c r="P196" s="110"/>
      <c r="Q196" s="110"/>
      <c r="R196" s="53"/>
    </row>
    <row r="197" spans="7:18" s="60" customFormat="1" x14ac:dyDescent="0.2">
      <c r="I197" s="59"/>
      <c r="J197" s="104"/>
      <c r="K197" s="104"/>
      <c r="L197" s="59"/>
      <c r="M197" s="59"/>
      <c r="N197" s="108"/>
      <c r="O197" s="109"/>
      <c r="P197" s="110"/>
      <c r="Q197" s="110"/>
      <c r="R197" s="53"/>
    </row>
    <row r="198" spans="7:18" s="60" customFormat="1" x14ac:dyDescent="0.2">
      <c r="I198" s="59"/>
      <c r="J198" s="104"/>
      <c r="K198" s="104"/>
      <c r="L198" s="59"/>
      <c r="M198" s="59"/>
      <c r="N198" s="108"/>
      <c r="O198" s="109"/>
      <c r="P198" s="110"/>
      <c r="Q198" s="110"/>
      <c r="R198" s="53"/>
    </row>
    <row r="199" spans="7:18" s="60" customFormat="1" x14ac:dyDescent="0.2">
      <c r="I199" s="59"/>
      <c r="J199" s="104"/>
      <c r="K199" s="104"/>
      <c r="L199" s="59"/>
      <c r="M199" s="59"/>
      <c r="N199" s="108"/>
      <c r="O199" s="109"/>
      <c r="P199" s="110"/>
      <c r="Q199" s="110"/>
      <c r="R199" s="53"/>
    </row>
    <row r="200" spans="7:18" s="60" customFormat="1" x14ac:dyDescent="0.2">
      <c r="I200" s="59"/>
      <c r="J200" s="104"/>
      <c r="K200" s="104"/>
      <c r="L200" s="59"/>
      <c r="M200" s="59"/>
      <c r="N200" s="108"/>
      <c r="O200" s="109"/>
      <c r="P200" s="110"/>
      <c r="Q200" s="110"/>
      <c r="R200" s="53"/>
    </row>
    <row r="201" spans="7:18" s="60" customFormat="1" x14ac:dyDescent="0.2">
      <c r="I201" s="59"/>
      <c r="J201" s="104"/>
      <c r="K201" s="104"/>
      <c r="L201" s="59"/>
      <c r="M201" s="59"/>
      <c r="N201" s="108"/>
      <c r="O201" s="109"/>
      <c r="P201" s="110"/>
      <c r="Q201" s="110"/>
      <c r="R201" s="53"/>
    </row>
    <row r="202" spans="7:18" s="60" customFormat="1" x14ac:dyDescent="0.2">
      <c r="I202" s="59"/>
      <c r="J202" s="104"/>
      <c r="K202" s="104"/>
      <c r="L202" s="59"/>
      <c r="M202" s="59"/>
      <c r="N202" s="108"/>
      <c r="O202" s="109"/>
      <c r="P202" s="110"/>
      <c r="Q202" s="110"/>
      <c r="R202" s="53"/>
    </row>
    <row r="203" spans="7:18" s="60" customFormat="1" x14ac:dyDescent="0.2">
      <c r="I203" s="59"/>
      <c r="J203" s="104"/>
      <c r="K203" s="104"/>
      <c r="L203" s="59"/>
      <c r="M203" s="59"/>
      <c r="N203" s="108"/>
      <c r="O203" s="109"/>
      <c r="P203" s="110"/>
      <c r="Q203" s="110"/>
      <c r="R203" s="53"/>
    </row>
    <row r="204" spans="7:18" s="60" customFormat="1" x14ac:dyDescent="0.2">
      <c r="I204" s="59"/>
      <c r="J204" s="104"/>
      <c r="K204" s="104"/>
      <c r="L204" s="59"/>
      <c r="M204" s="59"/>
      <c r="N204" s="108"/>
      <c r="O204" s="109"/>
      <c r="P204" s="110"/>
      <c r="Q204" s="110"/>
      <c r="R204" s="53"/>
    </row>
    <row r="205" spans="7:18" s="60" customFormat="1" x14ac:dyDescent="0.2">
      <c r="I205" s="59"/>
      <c r="J205" s="104"/>
      <c r="K205" s="104"/>
      <c r="L205" s="59"/>
      <c r="M205" s="59"/>
      <c r="N205" s="108"/>
      <c r="O205" s="109"/>
      <c r="P205" s="110"/>
      <c r="Q205" s="110"/>
      <c r="R205" s="53"/>
    </row>
    <row r="206" spans="7:18" s="60" customFormat="1" x14ac:dyDescent="0.2">
      <c r="I206" s="59"/>
      <c r="J206" s="104"/>
      <c r="K206" s="104"/>
      <c r="L206" s="59"/>
      <c r="M206" s="59"/>
      <c r="N206" s="108"/>
      <c r="O206" s="109"/>
      <c r="P206" s="110"/>
      <c r="Q206" s="110"/>
      <c r="R206" s="53"/>
    </row>
    <row r="207" spans="7:18" s="60" customFormat="1" x14ac:dyDescent="0.2">
      <c r="I207" s="59"/>
      <c r="J207" s="104"/>
      <c r="K207" s="104"/>
      <c r="L207" s="59"/>
      <c r="M207" s="59"/>
      <c r="N207" s="108"/>
      <c r="O207" s="109"/>
      <c r="P207" s="110"/>
      <c r="Q207" s="110"/>
      <c r="R207" s="53"/>
    </row>
    <row r="208" spans="7:18" x14ac:dyDescent="0.2">
      <c r="G208" s="60"/>
    </row>
  </sheetData>
  <sheetProtection selectLockedCells="1"/>
  <autoFilter ref="A7:Q87" xr:uid="{279790FE-EEC3-49F0-8FB7-2E17A5E27E97}"/>
  <mergeCells count="2">
    <mergeCell ref="A1:Q1"/>
    <mergeCell ref="J2:O2"/>
  </mergeCells>
  <phoneticPr fontId="52" type="noConversion"/>
  <printOptions horizontalCentered="1"/>
  <pageMargins left="0.19685039370078741" right="0.19685039370078741" top="0.78740157480314965" bottom="0.78740157480314965" header="0.51181102362204722" footer="0.51181102362204722"/>
  <pageSetup paperSize="8" scale="82" fitToHeight="0" orientation="landscape" r:id="rId1"/>
  <headerFooter alignWithMargins="0">
    <oddHeader>&amp;CAusschreibung Reinigung Gemeinde Oberhaching 2026</oddHeader>
    <oddFooter>&amp;CSeite &amp;P von &amp;N Seiten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E5EB7-847C-4530-9049-7243E0F33827}">
  <sheetPr codeName="Tabelle35">
    <tabColor theme="6" tint="0.39997558519241921"/>
    <pageSetUpPr fitToPage="1"/>
  </sheetPr>
  <dimension ref="A1:U92"/>
  <sheetViews>
    <sheetView zoomScale="80" zoomScaleNormal="80" zoomScaleSheetLayoutView="70" zoomScalePageLayoutView="70" workbookViewId="0">
      <selection activeCell="J4" sqref="J4"/>
    </sheetView>
  </sheetViews>
  <sheetFormatPr baseColWidth="10" defaultRowHeight="12.6" x14ac:dyDescent="0.2"/>
  <cols>
    <col min="1" max="1" width="14.88671875" style="53" customWidth="1"/>
    <col min="2" max="2" width="15.6640625" style="53" customWidth="1"/>
    <col min="3" max="3" width="10.77734375" style="179" customWidth="1"/>
    <col min="4" max="4" width="28.88671875" style="179" customWidth="1"/>
    <col min="5" max="5" width="13.33203125" style="59" customWidth="1"/>
    <col min="6" max="6" width="10.5546875" style="108" hidden="1" customWidth="1"/>
    <col min="7" max="7" width="10.5546875" style="108" customWidth="1"/>
    <col min="8" max="8" width="14.109375" style="59" customWidth="1"/>
    <col min="9" max="9" width="10.33203125" style="53" hidden="1" customWidth="1"/>
    <col min="10" max="10" width="10.33203125" style="53" customWidth="1"/>
    <col min="11" max="11" width="13.109375" style="53" customWidth="1"/>
    <col min="12" max="12" width="12.5546875" style="110" customWidth="1"/>
    <col min="13" max="13" width="10.44140625" style="110" hidden="1" customWidth="1"/>
    <col min="14" max="14" width="10.44140625" style="110" customWidth="1"/>
    <col min="15" max="15" width="16.109375" style="110" customWidth="1"/>
    <col min="16" max="16" width="21.33203125" style="53" customWidth="1"/>
    <col min="17" max="17" width="11.5546875" style="53"/>
    <col min="18" max="18" width="13.88671875" style="53" bestFit="1" customWidth="1"/>
    <col min="19" max="255" width="11.5546875" style="53"/>
    <col min="256" max="256" width="8.33203125" style="53" customWidth="1"/>
    <col min="257" max="257" width="21.109375" style="53" bestFit="1" customWidth="1"/>
    <col min="258" max="258" width="7.88671875" style="53" customWidth="1"/>
    <col min="259" max="259" width="23.5546875" style="53" bestFit="1" customWidth="1"/>
    <col min="260" max="260" width="10.33203125" style="53" customWidth="1"/>
    <col min="261" max="261" width="13.109375" style="53" customWidth="1"/>
    <col min="262" max="263" width="9.88671875" style="53" customWidth="1"/>
    <col min="264" max="264" width="15.5546875" style="53" bestFit="1" customWidth="1"/>
    <col min="265" max="266" width="11" style="53" customWidth="1"/>
    <col min="267" max="267" width="11.5546875" style="53" customWidth="1"/>
    <col min="268" max="268" width="11.6640625" style="53" bestFit="1" customWidth="1"/>
    <col min="269" max="270" width="10.44140625" style="53" customWidth="1"/>
    <col min="271" max="271" width="15" style="53" bestFit="1" customWidth="1"/>
    <col min="272" max="273" width="11.5546875" style="53"/>
    <col min="274" max="274" width="13.88671875" style="53" bestFit="1" customWidth="1"/>
    <col min="275" max="511" width="11.5546875" style="53"/>
    <col min="512" max="512" width="8.33203125" style="53" customWidth="1"/>
    <col min="513" max="513" width="21.109375" style="53" bestFit="1" customWidth="1"/>
    <col min="514" max="514" width="7.88671875" style="53" customWidth="1"/>
    <col min="515" max="515" width="23.5546875" style="53" bestFit="1" customWidth="1"/>
    <col min="516" max="516" width="10.33203125" style="53" customWidth="1"/>
    <col min="517" max="517" width="13.109375" style="53" customWidth="1"/>
    <col min="518" max="519" width="9.88671875" style="53" customWidth="1"/>
    <col min="520" max="520" width="15.5546875" style="53" bestFit="1" customWidth="1"/>
    <col min="521" max="522" width="11" style="53" customWidth="1"/>
    <col min="523" max="523" width="11.5546875" style="53" customWidth="1"/>
    <col min="524" max="524" width="11.6640625" style="53" bestFit="1" customWidth="1"/>
    <col min="525" max="526" width="10.44140625" style="53" customWidth="1"/>
    <col min="527" max="527" width="15" style="53" bestFit="1" customWidth="1"/>
    <col min="528" max="529" width="11.5546875" style="53"/>
    <col min="530" max="530" width="13.88671875" style="53" bestFit="1" customWidth="1"/>
    <col min="531" max="767" width="11.5546875" style="53"/>
    <col min="768" max="768" width="8.33203125" style="53" customWidth="1"/>
    <col min="769" max="769" width="21.109375" style="53" bestFit="1" customWidth="1"/>
    <col min="770" max="770" width="7.88671875" style="53" customWidth="1"/>
    <col min="771" max="771" width="23.5546875" style="53" bestFit="1" customWidth="1"/>
    <col min="772" max="772" width="10.33203125" style="53" customWidth="1"/>
    <col min="773" max="773" width="13.109375" style="53" customWidth="1"/>
    <col min="774" max="775" width="9.88671875" style="53" customWidth="1"/>
    <col min="776" max="776" width="15.5546875" style="53" bestFit="1" customWidth="1"/>
    <col min="777" max="778" width="11" style="53" customWidth="1"/>
    <col min="779" max="779" width="11.5546875" style="53" customWidth="1"/>
    <col min="780" max="780" width="11.6640625" style="53" bestFit="1" customWidth="1"/>
    <col min="781" max="782" width="10.44140625" style="53" customWidth="1"/>
    <col min="783" max="783" width="15" style="53" bestFit="1" customWidth="1"/>
    <col min="784" max="785" width="11.5546875" style="53"/>
    <col min="786" max="786" width="13.88671875" style="53" bestFit="1" customWidth="1"/>
    <col min="787" max="1023" width="11.5546875" style="53"/>
    <col min="1024" max="1024" width="8.33203125" style="53" customWidth="1"/>
    <col min="1025" max="1025" width="21.109375" style="53" bestFit="1" customWidth="1"/>
    <col min="1026" max="1026" width="7.88671875" style="53" customWidth="1"/>
    <col min="1027" max="1027" width="23.5546875" style="53" bestFit="1" customWidth="1"/>
    <col min="1028" max="1028" width="10.33203125" style="53" customWidth="1"/>
    <col min="1029" max="1029" width="13.109375" style="53" customWidth="1"/>
    <col min="1030" max="1031" width="9.88671875" style="53" customWidth="1"/>
    <col min="1032" max="1032" width="15.5546875" style="53" bestFit="1" customWidth="1"/>
    <col min="1033" max="1034" width="11" style="53" customWidth="1"/>
    <col min="1035" max="1035" width="11.5546875" style="53" customWidth="1"/>
    <col min="1036" max="1036" width="11.6640625" style="53" bestFit="1" customWidth="1"/>
    <col min="1037" max="1038" width="10.44140625" style="53" customWidth="1"/>
    <col min="1039" max="1039" width="15" style="53" bestFit="1" customWidth="1"/>
    <col min="1040" max="1041" width="11.5546875" style="53"/>
    <col min="1042" max="1042" width="13.88671875" style="53" bestFit="1" customWidth="1"/>
    <col min="1043" max="1279" width="11.5546875" style="53"/>
    <col min="1280" max="1280" width="8.33203125" style="53" customWidth="1"/>
    <col min="1281" max="1281" width="21.109375" style="53" bestFit="1" customWidth="1"/>
    <col min="1282" max="1282" width="7.88671875" style="53" customWidth="1"/>
    <col min="1283" max="1283" width="23.5546875" style="53" bestFit="1" customWidth="1"/>
    <col min="1284" max="1284" width="10.33203125" style="53" customWidth="1"/>
    <col min="1285" max="1285" width="13.109375" style="53" customWidth="1"/>
    <col min="1286" max="1287" width="9.88671875" style="53" customWidth="1"/>
    <col min="1288" max="1288" width="15.5546875" style="53" bestFit="1" customWidth="1"/>
    <col min="1289" max="1290" width="11" style="53" customWidth="1"/>
    <col min="1291" max="1291" width="11.5546875" style="53" customWidth="1"/>
    <col min="1292" max="1292" width="11.6640625" style="53" bestFit="1" customWidth="1"/>
    <col min="1293" max="1294" width="10.44140625" style="53" customWidth="1"/>
    <col min="1295" max="1295" width="15" style="53" bestFit="1" customWidth="1"/>
    <col min="1296" max="1297" width="11.5546875" style="53"/>
    <col min="1298" max="1298" width="13.88671875" style="53" bestFit="1" customWidth="1"/>
    <col min="1299" max="1535" width="11.5546875" style="53"/>
    <col min="1536" max="1536" width="8.33203125" style="53" customWidth="1"/>
    <col min="1537" max="1537" width="21.109375" style="53" bestFit="1" customWidth="1"/>
    <col min="1538" max="1538" width="7.88671875" style="53" customWidth="1"/>
    <col min="1539" max="1539" width="23.5546875" style="53" bestFit="1" customWidth="1"/>
    <col min="1540" max="1540" width="10.33203125" style="53" customWidth="1"/>
    <col min="1541" max="1541" width="13.109375" style="53" customWidth="1"/>
    <col min="1542" max="1543" width="9.88671875" style="53" customWidth="1"/>
    <col min="1544" max="1544" width="15.5546875" style="53" bestFit="1" customWidth="1"/>
    <col min="1545" max="1546" width="11" style="53" customWidth="1"/>
    <col min="1547" max="1547" width="11.5546875" style="53" customWidth="1"/>
    <col min="1548" max="1548" width="11.6640625" style="53" bestFit="1" customWidth="1"/>
    <col min="1549" max="1550" width="10.44140625" style="53" customWidth="1"/>
    <col min="1551" max="1551" width="15" style="53" bestFit="1" customWidth="1"/>
    <col min="1552" max="1553" width="11.5546875" style="53"/>
    <col min="1554" max="1554" width="13.88671875" style="53" bestFit="1" customWidth="1"/>
    <col min="1555" max="1791" width="11.5546875" style="53"/>
    <col min="1792" max="1792" width="8.33203125" style="53" customWidth="1"/>
    <col min="1793" max="1793" width="21.109375" style="53" bestFit="1" customWidth="1"/>
    <col min="1794" max="1794" width="7.88671875" style="53" customWidth="1"/>
    <col min="1795" max="1795" width="23.5546875" style="53" bestFit="1" customWidth="1"/>
    <col min="1796" max="1796" width="10.33203125" style="53" customWidth="1"/>
    <col min="1797" max="1797" width="13.109375" style="53" customWidth="1"/>
    <col min="1798" max="1799" width="9.88671875" style="53" customWidth="1"/>
    <col min="1800" max="1800" width="15.5546875" style="53" bestFit="1" customWidth="1"/>
    <col min="1801" max="1802" width="11" style="53" customWidth="1"/>
    <col min="1803" max="1803" width="11.5546875" style="53" customWidth="1"/>
    <col min="1804" max="1804" width="11.6640625" style="53" bestFit="1" customWidth="1"/>
    <col min="1805" max="1806" width="10.44140625" style="53" customWidth="1"/>
    <col min="1807" max="1807" width="15" style="53" bestFit="1" customWidth="1"/>
    <col min="1808" max="1809" width="11.5546875" style="53"/>
    <col min="1810" max="1810" width="13.88671875" style="53" bestFit="1" customWidth="1"/>
    <col min="1811" max="2047" width="11.5546875" style="53"/>
    <col min="2048" max="2048" width="8.33203125" style="53" customWidth="1"/>
    <col min="2049" max="2049" width="21.109375" style="53" bestFit="1" customWidth="1"/>
    <col min="2050" max="2050" width="7.88671875" style="53" customWidth="1"/>
    <col min="2051" max="2051" width="23.5546875" style="53" bestFit="1" customWidth="1"/>
    <col min="2052" max="2052" width="10.33203125" style="53" customWidth="1"/>
    <col min="2053" max="2053" width="13.109375" style="53" customWidth="1"/>
    <col min="2054" max="2055" width="9.88671875" style="53" customWidth="1"/>
    <col min="2056" max="2056" width="15.5546875" style="53" bestFit="1" customWidth="1"/>
    <col min="2057" max="2058" width="11" style="53" customWidth="1"/>
    <col min="2059" max="2059" width="11.5546875" style="53" customWidth="1"/>
    <col min="2060" max="2060" width="11.6640625" style="53" bestFit="1" customWidth="1"/>
    <col min="2061" max="2062" width="10.44140625" style="53" customWidth="1"/>
    <col min="2063" max="2063" width="15" style="53" bestFit="1" customWidth="1"/>
    <col min="2064" max="2065" width="11.5546875" style="53"/>
    <col min="2066" max="2066" width="13.88671875" style="53" bestFit="1" customWidth="1"/>
    <col min="2067" max="2303" width="11.5546875" style="53"/>
    <col min="2304" max="2304" width="8.33203125" style="53" customWidth="1"/>
    <col min="2305" max="2305" width="21.109375" style="53" bestFit="1" customWidth="1"/>
    <col min="2306" max="2306" width="7.88671875" style="53" customWidth="1"/>
    <col min="2307" max="2307" width="23.5546875" style="53" bestFit="1" customWidth="1"/>
    <col min="2308" max="2308" width="10.33203125" style="53" customWidth="1"/>
    <col min="2309" max="2309" width="13.109375" style="53" customWidth="1"/>
    <col min="2310" max="2311" width="9.88671875" style="53" customWidth="1"/>
    <col min="2312" max="2312" width="15.5546875" style="53" bestFit="1" customWidth="1"/>
    <col min="2313" max="2314" width="11" style="53" customWidth="1"/>
    <col min="2315" max="2315" width="11.5546875" style="53" customWidth="1"/>
    <col min="2316" max="2316" width="11.6640625" style="53" bestFit="1" customWidth="1"/>
    <col min="2317" max="2318" width="10.44140625" style="53" customWidth="1"/>
    <col min="2319" max="2319" width="15" style="53" bestFit="1" customWidth="1"/>
    <col min="2320" max="2321" width="11.5546875" style="53"/>
    <col min="2322" max="2322" width="13.88671875" style="53" bestFit="1" customWidth="1"/>
    <col min="2323" max="2559" width="11.5546875" style="53"/>
    <col min="2560" max="2560" width="8.33203125" style="53" customWidth="1"/>
    <col min="2561" max="2561" width="21.109375" style="53" bestFit="1" customWidth="1"/>
    <col min="2562" max="2562" width="7.88671875" style="53" customWidth="1"/>
    <col min="2563" max="2563" width="23.5546875" style="53" bestFit="1" customWidth="1"/>
    <col min="2564" max="2564" width="10.33203125" style="53" customWidth="1"/>
    <col min="2565" max="2565" width="13.109375" style="53" customWidth="1"/>
    <col min="2566" max="2567" width="9.88671875" style="53" customWidth="1"/>
    <col min="2568" max="2568" width="15.5546875" style="53" bestFit="1" customWidth="1"/>
    <col min="2569" max="2570" width="11" style="53" customWidth="1"/>
    <col min="2571" max="2571" width="11.5546875" style="53" customWidth="1"/>
    <col min="2572" max="2572" width="11.6640625" style="53" bestFit="1" customWidth="1"/>
    <col min="2573" max="2574" width="10.44140625" style="53" customWidth="1"/>
    <col min="2575" max="2575" width="15" style="53" bestFit="1" customWidth="1"/>
    <col min="2576" max="2577" width="11.5546875" style="53"/>
    <col min="2578" max="2578" width="13.88671875" style="53" bestFit="1" customWidth="1"/>
    <col min="2579" max="2815" width="11.5546875" style="53"/>
    <col min="2816" max="2816" width="8.33203125" style="53" customWidth="1"/>
    <col min="2817" max="2817" width="21.109375" style="53" bestFit="1" customWidth="1"/>
    <col min="2818" max="2818" width="7.88671875" style="53" customWidth="1"/>
    <col min="2819" max="2819" width="23.5546875" style="53" bestFit="1" customWidth="1"/>
    <col min="2820" max="2820" width="10.33203125" style="53" customWidth="1"/>
    <col min="2821" max="2821" width="13.109375" style="53" customWidth="1"/>
    <col min="2822" max="2823" width="9.88671875" style="53" customWidth="1"/>
    <col min="2824" max="2824" width="15.5546875" style="53" bestFit="1" customWidth="1"/>
    <col min="2825" max="2826" width="11" style="53" customWidth="1"/>
    <col min="2827" max="2827" width="11.5546875" style="53" customWidth="1"/>
    <col min="2828" max="2828" width="11.6640625" style="53" bestFit="1" customWidth="1"/>
    <col min="2829" max="2830" width="10.44140625" style="53" customWidth="1"/>
    <col min="2831" max="2831" width="15" style="53" bestFit="1" customWidth="1"/>
    <col min="2832" max="2833" width="11.5546875" style="53"/>
    <col min="2834" max="2834" width="13.88671875" style="53" bestFit="1" customWidth="1"/>
    <col min="2835" max="3071" width="11.5546875" style="53"/>
    <col min="3072" max="3072" width="8.33203125" style="53" customWidth="1"/>
    <col min="3073" max="3073" width="21.109375" style="53" bestFit="1" customWidth="1"/>
    <col min="3074" max="3074" width="7.88671875" style="53" customWidth="1"/>
    <col min="3075" max="3075" width="23.5546875" style="53" bestFit="1" customWidth="1"/>
    <col min="3076" max="3076" width="10.33203125" style="53" customWidth="1"/>
    <col min="3077" max="3077" width="13.109375" style="53" customWidth="1"/>
    <col min="3078" max="3079" width="9.88671875" style="53" customWidth="1"/>
    <col min="3080" max="3080" width="15.5546875" style="53" bestFit="1" customWidth="1"/>
    <col min="3081" max="3082" width="11" style="53" customWidth="1"/>
    <col min="3083" max="3083" width="11.5546875" style="53" customWidth="1"/>
    <col min="3084" max="3084" width="11.6640625" style="53" bestFit="1" customWidth="1"/>
    <col min="3085" max="3086" width="10.44140625" style="53" customWidth="1"/>
    <col min="3087" max="3087" width="15" style="53" bestFit="1" customWidth="1"/>
    <col min="3088" max="3089" width="11.5546875" style="53"/>
    <col min="3090" max="3090" width="13.88671875" style="53" bestFit="1" customWidth="1"/>
    <col min="3091" max="3327" width="11.5546875" style="53"/>
    <col min="3328" max="3328" width="8.33203125" style="53" customWidth="1"/>
    <col min="3329" max="3329" width="21.109375" style="53" bestFit="1" customWidth="1"/>
    <col min="3330" max="3330" width="7.88671875" style="53" customWidth="1"/>
    <col min="3331" max="3331" width="23.5546875" style="53" bestFit="1" customWidth="1"/>
    <col min="3332" max="3332" width="10.33203125" style="53" customWidth="1"/>
    <col min="3333" max="3333" width="13.109375" style="53" customWidth="1"/>
    <col min="3334" max="3335" width="9.88671875" style="53" customWidth="1"/>
    <col min="3336" max="3336" width="15.5546875" style="53" bestFit="1" customWidth="1"/>
    <col min="3337" max="3338" width="11" style="53" customWidth="1"/>
    <col min="3339" max="3339" width="11.5546875" style="53" customWidth="1"/>
    <col min="3340" max="3340" width="11.6640625" style="53" bestFit="1" customWidth="1"/>
    <col min="3341" max="3342" width="10.44140625" style="53" customWidth="1"/>
    <col min="3343" max="3343" width="15" style="53" bestFit="1" customWidth="1"/>
    <col min="3344" max="3345" width="11.5546875" style="53"/>
    <col min="3346" max="3346" width="13.88671875" style="53" bestFit="1" customWidth="1"/>
    <col min="3347" max="3583" width="11.5546875" style="53"/>
    <col min="3584" max="3584" width="8.33203125" style="53" customWidth="1"/>
    <col min="3585" max="3585" width="21.109375" style="53" bestFit="1" customWidth="1"/>
    <col min="3586" max="3586" width="7.88671875" style="53" customWidth="1"/>
    <col min="3587" max="3587" width="23.5546875" style="53" bestFit="1" customWidth="1"/>
    <col min="3588" max="3588" width="10.33203125" style="53" customWidth="1"/>
    <col min="3589" max="3589" width="13.109375" style="53" customWidth="1"/>
    <col min="3590" max="3591" width="9.88671875" style="53" customWidth="1"/>
    <col min="3592" max="3592" width="15.5546875" style="53" bestFit="1" customWidth="1"/>
    <col min="3593" max="3594" width="11" style="53" customWidth="1"/>
    <col min="3595" max="3595" width="11.5546875" style="53" customWidth="1"/>
    <col min="3596" max="3596" width="11.6640625" style="53" bestFit="1" customWidth="1"/>
    <col min="3597" max="3598" width="10.44140625" style="53" customWidth="1"/>
    <col min="3599" max="3599" width="15" style="53" bestFit="1" customWidth="1"/>
    <col min="3600" max="3601" width="11.5546875" style="53"/>
    <col min="3602" max="3602" width="13.88671875" style="53" bestFit="1" customWidth="1"/>
    <col min="3603" max="3839" width="11.5546875" style="53"/>
    <col min="3840" max="3840" width="8.33203125" style="53" customWidth="1"/>
    <col min="3841" max="3841" width="21.109375" style="53" bestFit="1" customWidth="1"/>
    <col min="3842" max="3842" width="7.88671875" style="53" customWidth="1"/>
    <col min="3843" max="3843" width="23.5546875" style="53" bestFit="1" customWidth="1"/>
    <col min="3844" max="3844" width="10.33203125" style="53" customWidth="1"/>
    <col min="3845" max="3845" width="13.109375" style="53" customWidth="1"/>
    <col min="3846" max="3847" width="9.88671875" style="53" customWidth="1"/>
    <col min="3848" max="3848" width="15.5546875" style="53" bestFit="1" customWidth="1"/>
    <col min="3849" max="3850" width="11" style="53" customWidth="1"/>
    <col min="3851" max="3851" width="11.5546875" style="53" customWidth="1"/>
    <col min="3852" max="3852" width="11.6640625" style="53" bestFit="1" customWidth="1"/>
    <col min="3853" max="3854" width="10.44140625" style="53" customWidth="1"/>
    <col min="3855" max="3855" width="15" style="53" bestFit="1" customWidth="1"/>
    <col min="3856" max="3857" width="11.5546875" style="53"/>
    <col min="3858" max="3858" width="13.88671875" style="53" bestFit="1" customWidth="1"/>
    <col min="3859" max="4095" width="11.5546875" style="53"/>
    <col min="4096" max="4096" width="8.33203125" style="53" customWidth="1"/>
    <col min="4097" max="4097" width="21.109375" style="53" bestFit="1" customWidth="1"/>
    <col min="4098" max="4098" width="7.88671875" style="53" customWidth="1"/>
    <col min="4099" max="4099" width="23.5546875" style="53" bestFit="1" customWidth="1"/>
    <col min="4100" max="4100" width="10.33203125" style="53" customWidth="1"/>
    <col min="4101" max="4101" width="13.109375" style="53" customWidth="1"/>
    <col min="4102" max="4103" width="9.88671875" style="53" customWidth="1"/>
    <col min="4104" max="4104" width="15.5546875" style="53" bestFit="1" customWidth="1"/>
    <col min="4105" max="4106" width="11" style="53" customWidth="1"/>
    <col min="4107" max="4107" width="11.5546875" style="53" customWidth="1"/>
    <col min="4108" max="4108" width="11.6640625" style="53" bestFit="1" customWidth="1"/>
    <col min="4109" max="4110" width="10.44140625" style="53" customWidth="1"/>
    <col min="4111" max="4111" width="15" style="53" bestFit="1" customWidth="1"/>
    <col min="4112" max="4113" width="11.5546875" style="53"/>
    <col min="4114" max="4114" width="13.88671875" style="53" bestFit="1" customWidth="1"/>
    <col min="4115" max="4351" width="11.5546875" style="53"/>
    <col min="4352" max="4352" width="8.33203125" style="53" customWidth="1"/>
    <col min="4353" max="4353" width="21.109375" style="53" bestFit="1" customWidth="1"/>
    <col min="4354" max="4354" width="7.88671875" style="53" customWidth="1"/>
    <col min="4355" max="4355" width="23.5546875" style="53" bestFit="1" customWidth="1"/>
    <col min="4356" max="4356" width="10.33203125" style="53" customWidth="1"/>
    <col min="4357" max="4357" width="13.109375" style="53" customWidth="1"/>
    <col min="4358" max="4359" width="9.88671875" style="53" customWidth="1"/>
    <col min="4360" max="4360" width="15.5546875" style="53" bestFit="1" customWidth="1"/>
    <col min="4361" max="4362" width="11" style="53" customWidth="1"/>
    <col min="4363" max="4363" width="11.5546875" style="53" customWidth="1"/>
    <col min="4364" max="4364" width="11.6640625" style="53" bestFit="1" customWidth="1"/>
    <col min="4365" max="4366" width="10.44140625" style="53" customWidth="1"/>
    <col min="4367" max="4367" width="15" style="53" bestFit="1" customWidth="1"/>
    <col min="4368" max="4369" width="11.5546875" style="53"/>
    <col min="4370" max="4370" width="13.88671875" style="53" bestFit="1" customWidth="1"/>
    <col min="4371" max="4607" width="11.5546875" style="53"/>
    <col min="4608" max="4608" width="8.33203125" style="53" customWidth="1"/>
    <col min="4609" max="4609" width="21.109375" style="53" bestFit="1" customWidth="1"/>
    <col min="4610" max="4610" width="7.88671875" style="53" customWidth="1"/>
    <col min="4611" max="4611" width="23.5546875" style="53" bestFit="1" customWidth="1"/>
    <col min="4612" max="4612" width="10.33203125" style="53" customWidth="1"/>
    <col min="4613" max="4613" width="13.109375" style="53" customWidth="1"/>
    <col min="4614" max="4615" width="9.88671875" style="53" customWidth="1"/>
    <col min="4616" max="4616" width="15.5546875" style="53" bestFit="1" customWidth="1"/>
    <col min="4617" max="4618" width="11" style="53" customWidth="1"/>
    <col min="4619" max="4619" width="11.5546875" style="53" customWidth="1"/>
    <col min="4620" max="4620" width="11.6640625" style="53" bestFit="1" customWidth="1"/>
    <col min="4621" max="4622" width="10.44140625" style="53" customWidth="1"/>
    <col min="4623" max="4623" width="15" style="53" bestFit="1" customWidth="1"/>
    <col min="4624" max="4625" width="11.5546875" style="53"/>
    <col min="4626" max="4626" width="13.88671875" style="53" bestFit="1" customWidth="1"/>
    <col min="4627" max="4863" width="11.5546875" style="53"/>
    <col min="4864" max="4864" width="8.33203125" style="53" customWidth="1"/>
    <col min="4865" max="4865" width="21.109375" style="53" bestFit="1" customWidth="1"/>
    <col min="4866" max="4866" width="7.88671875" style="53" customWidth="1"/>
    <col min="4867" max="4867" width="23.5546875" style="53" bestFit="1" customWidth="1"/>
    <col min="4868" max="4868" width="10.33203125" style="53" customWidth="1"/>
    <col min="4869" max="4869" width="13.109375" style="53" customWidth="1"/>
    <col min="4870" max="4871" width="9.88671875" style="53" customWidth="1"/>
    <col min="4872" max="4872" width="15.5546875" style="53" bestFit="1" customWidth="1"/>
    <col min="4873" max="4874" width="11" style="53" customWidth="1"/>
    <col min="4875" max="4875" width="11.5546875" style="53" customWidth="1"/>
    <col min="4876" max="4876" width="11.6640625" style="53" bestFit="1" customWidth="1"/>
    <col min="4877" max="4878" width="10.44140625" style="53" customWidth="1"/>
    <col min="4879" max="4879" width="15" style="53" bestFit="1" customWidth="1"/>
    <col min="4880" max="4881" width="11.5546875" style="53"/>
    <col min="4882" max="4882" width="13.88671875" style="53" bestFit="1" customWidth="1"/>
    <col min="4883" max="5119" width="11.5546875" style="53"/>
    <col min="5120" max="5120" width="8.33203125" style="53" customWidth="1"/>
    <col min="5121" max="5121" width="21.109375" style="53" bestFit="1" customWidth="1"/>
    <col min="5122" max="5122" width="7.88671875" style="53" customWidth="1"/>
    <col min="5123" max="5123" width="23.5546875" style="53" bestFit="1" customWidth="1"/>
    <col min="5124" max="5124" width="10.33203125" style="53" customWidth="1"/>
    <col min="5125" max="5125" width="13.109375" style="53" customWidth="1"/>
    <col min="5126" max="5127" width="9.88671875" style="53" customWidth="1"/>
    <col min="5128" max="5128" width="15.5546875" style="53" bestFit="1" customWidth="1"/>
    <col min="5129" max="5130" width="11" style="53" customWidth="1"/>
    <col min="5131" max="5131" width="11.5546875" style="53" customWidth="1"/>
    <col min="5132" max="5132" width="11.6640625" style="53" bestFit="1" customWidth="1"/>
    <col min="5133" max="5134" width="10.44140625" style="53" customWidth="1"/>
    <col min="5135" max="5135" width="15" style="53" bestFit="1" customWidth="1"/>
    <col min="5136" max="5137" width="11.5546875" style="53"/>
    <col min="5138" max="5138" width="13.88671875" style="53" bestFit="1" customWidth="1"/>
    <col min="5139" max="5375" width="11.5546875" style="53"/>
    <col min="5376" max="5376" width="8.33203125" style="53" customWidth="1"/>
    <col min="5377" max="5377" width="21.109375" style="53" bestFit="1" customWidth="1"/>
    <col min="5378" max="5378" width="7.88671875" style="53" customWidth="1"/>
    <col min="5379" max="5379" width="23.5546875" style="53" bestFit="1" customWidth="1"/>
    <col min="5380" max="5380" width="10.33203125" style="53" customWidth="1"/>
    <col min="5381" max="5381" width="13.109375" style="53" customWidth="1"/>
    <col min="5382" max="5383" width="9.88671875" style="53" customWidth="1"/>
    <col min="5384" max="5384" width="15.5546875" style="53" bestFit="1" customWidth="1"/>
    <col min="5385" max="5386" width="11" style="53" customWidth="1"/>
    <col min="5387" max="5387" width="11.5546875" style="53" customWidth="1"/>
    <col min="5388" max="5388" width="11.6640625" style="53" bestFit="1" customWidth="1"/>
    <col min="5389" max="5390" width="10.44140625" style="53" customWidth="1"/>
    <col min="5391" max="5391" width="15" style="53" bestFit="1" customWidth="1"/>
    <col min="5392" max="5393" width="11.5546875" style="53"/>
    <col min="5394" max="5394" width="13.88671875" style="53" bestFit="1" customWidth="1"/>
    <col min="5395" max="5631" width="11.5546875" style="53"/>
    <col min="5632" max="5632" width="8.33203125" style="53" customWidth="1"/>
    <col min="5633" max="5633" width="21.109375" style="53" bestFit="1" customWidth="1"/>
    <col min="5634" max="5634" width="7.88671875" style="53" customWidth="1"/>
    <col min="5635" max="5635" width="23.5546875" style="53" bestFit="1" customWidth="1"/>
    <col min="5636" max="5636" width="10.33203125" style="53" customWidth="1"/>
    <col min="5637" max="5637" width="13.109375" style="53" customWidth="1"/>
    <col min="5638" max="5639" width="9.88671875" style="53" customWidth="1"/>
    <col min="5640" max="5640" width="15.5546875" style="53" bestFit="1" customWidth="1"/>
    <col min="5641" max="5642" width="11" style="53" customWidth="1"/>
    <col min="5643" max="5643" width="11.5546875" style="53" customWidth="1"/>
    <col min="5644" max="5644" width="11.6640625" style="53" bestFit="1" customWidth="1"/>
    <col min="5645" max="5646" width="10.44140625" style="53" customWidth="1"/>
    <col min="5647" max="5647" width="15" style="53" bestFit="1" customWidth="1"/>
    <col min="5648" max="5649" width="11.5546875" style="53"/>
    <col min="5650" max="5650" width="13.88671875" style="53" bestFit="1" customWidth="1"/>
    <col min="5651" max="5887" width="11.5546875" style="53"/>
    <col min="5888" max="5888" width="8.33203125" style="53" customWidth="1"/>
    <col min="5889" max="5889" width="21.109375" style="53" bestFit="1" customWidth="1"/>
    <col min="5890" max="5890" width="7.88671875" style="53" customWidth="1"/>
    <col min="5891" max="5891" width="23.5546875" style="53" bestFit="1" customWidth="1"/>
    <col min="5892" max="5892" width="10.33203125" style="53" customWidth="1"/>
    <col min="5893" max="5893" width="13.109375" style="53" customWidth="1"/>
    <col min="5894" max="5895" width="9.88671875" style="53" customWidth="1"/>
    <col min="5896" max="5896" width="15.5546875" style="53" bestFit="1" customWidth="1"/>
    <col min="5897" max="5898" width="11" style="53" customWidth="1"/>
    <col min="5899" max="5899" width="11.5546875" style="53" customWidth="1"/>
    <col min="5900" max="5900" width="11.6640625" style="53" bestFit="1" customWidth="1"/>
    <col min="5901" max="5902" width="10.44140625" style="53" customWidth="1"/>
    <col min="5903" max="5903" width="15" style="53" bestFit="1" customWidth="1"/>
    <col min="5904" max="5905" width="11.5546875" style="53"/>
    <col min="5906" max="5906" width="13.88671875" style="53" bestFit="1" customWidth="1"/>
    <col min="5907" max="6143" width="11.5546875" style="53"/>
    <col min="6144" max="6144" width="8.33203125" style="53" customWidth="1"/>
    <col min="6145" max="6145" width="21.109375" style="53" bestFit="1" customWidth="1"/>
    <col min="6146" max="6146" width="7.88671875" style="53" customWidth="1"/>
    <col min="6147" max="6147" width="23.5546875" style="53" bestFit="1" customWidth="1"/>
    <col min="6148" max="6148" width="10.33203125" style="53" customWidth="1"/>
    <col min="6149" max="6149" width="13.109375" style="53" customWidth="1"/>
    <col min="6150" max="6151" width="9.88671875" style="53" customWidth="1"/>
    <col min="6152" max="6152" width="15.5546875" style="53" bestFit="1" customWidth="1"/>
    <col min="6153" max="6154" width="11" style="53" customWidth="1"/>
    <col min="6155" max="6155" width="11.5546875" style="53" customWidth="1"/>
    <col min="6156" max="6156" width="11.6640625" style="53" bestFit="1" customWidth="1"/>
    <col min="6157" max="6158" width="10.44140625" style="53" customWidth="1"/>
    <col min="6159" max="6159" width="15" style="53" bestFit="1" customWidth="1"/>
    <col min="6160" max="6161" width="11.5546875" style="53"/>
    <col min="6162" max="6162" width="13.88671875" style="53" bestFit="1" customWidth="1"/>
    <col min="6163" max="6399" width="11.5546875" style="53"/>
    <col min="6400" max="6400" width="8.33203125" style="53" customWidth="1"/>
    <col min="6401" max="6401" width="21.109375" style="53" bestFit="1" customWidth="1"/>
    <col min="6402" max="6402" width="7.88671875" style="53" customWidth="1"/>
    <col min="6403" max="6403" width="23.5546875" style="53" bestFit="1" customWidth="1"/>
    <col min="6404" max="6404" width="10.33203125" style="53" customWidth="1"/>
    <col min="6405" max="6405" width="13.109375" style="53" customWidth="1"/>
    <col min="6406" max="6407" width="9.88671875" style="53" customWidth="1"/>
    <col min="6408" max="6408" width="15.5546875" style="53" bestFit="1" customWidth="1"/>
    <col min="6409" max="6410" width="11" style="53" customWidth="1"/>
    <col min="6411" max="6411" width="11.5546875" style="53" customWidth="1"/>
    <col min="6412" max="6412" width="11.6640625" style="53" bestFit="1" customWidth="1"/>
    <col min="6413" max="6414" width="10.44140625" style="53" customWidth="1"/>
    <col min="6415" max="6415" width="15" style="53" bestFit="1" customWidth="1"/>
    <col min="6416" max="6417" width="11.5546875" style="53"/>
    <col min="6418" max="6418" width="13.88671875" style="53" bestFit="1" customWidth="1"/>
    <col min="6419" max="6655" width="11.5546875" style="53"/>
    <col min="6656" max="6656" width="8.33203125" style="53" customWidth="1"/>
    <col min="6657" max="6657" width="21.109375" style="53" bestFit="1" customWidth="1"/>
    <col min="6658" max="6658" width="7.88671875" style="53" customWidth="1"/>
    <col min="6659" max="6659" width="23.5546875" style="53" bestFit="1" customWidth="1"/>
    <col min="6660" max="6660" width="10.33203125" style="53" customWidth="1"/>
    <col min="6661" max="6661" width="13.109375" style="53" customWidth="1"/>
    <col min="6662" max="6663" width="9.88671875" style="53" customWidth="1"/>
    <col min="6664" max="6664" width="15.5546875" style="53" bestFit="1" customWidth="1"/>
    <col min="6665" max="6666" width="11" style="53" customWidth="1"/>
    <col min="6667" max="6667" width="11.5546875" style="53" customWidth="1"/>
    <col min="6668" max="6668" width="11.6640625" style="53" bestFit="1" customWidth="1"/>
    <col min="6669" max="6670" width="10.44140625" style="53" customWidth="1"/>
    <col min="6671" max="6671" width="15" style="53" bestFit="1" customWidth="1"/>
    <col min="6672" max="6673" width="11.5546875" style="53"/>
    <col min="6674" max="6674" width="13.88671875" style="53" bestFit="1" customWidth="1"/>
    <col min="6675" max="6911" width="11.5546875" style="53"/>
    <col min="6912" max="6912" width="8.33203125" style="53" customWidth="1"/>
    <col min="6913" max="6913" width="21.109375" style="53" bestFit="1" customWidth="1"/>
    <col min="6914" max="6914" width="7.88671875" style="53" customWidth="1"/>
    <col min="6915" max="6915" width="23.5546875" style="53" bestFit="1" customWidth="1"/>
    <col min="6916" max="6916" width="10.33203125" style="53" customWidth="1"/>
    <col min="6917" max="6917" width="13.109375" style="53" customWidth="1"/>
    <col min="6918" max="6919" width="9.88671875" style="53" customWidth="1"/>
    <col min="6920" max="6920" width="15.5546875" style="53" bestFit="1" customWidth="1"/>
    <col min="6921" max="6922" width="11" style="53" customWidth="1"/>
    <col min="6923" max="6923" width="11.5546875" style="53" customWidth="1"/>
    <col min="6924" max="6924" width="11.6640625" style="53" bestFit="1" customWidth="1"/>
    <col min="6925" max="6926" width="10.44140625" style="53" customWidth="1"/>
    <col min="6927" max="6927" width="15" style="53" bestFit="1" customWidth="1"/>
    <col min="6928" max="6929" width="11.5546875" style="53"/>
    <col min="6930" max="6930" width="13.88671875" style="53" bestFit="1" customWidth="1"/>
    <col min="6931" max="7167" width="11.5546875" style="53"/>
    <col min="7168" max="7168" width="8.33203125" style="53" customWidth="1"/>
    <col min="7169" max="7169" width="21.109375" style="53" bestFit="1" customWidth="1"/>
    <col min="7170" max="7170" width="7.88671875" style="53" customWidth="1"/>
    <col min="7171" max="7171" width="23.5546875" style="53" bestFit="1" customWidth="1"/>
    <col min="7172" max="7172" width="10.33203125" style="53" customWidth="1"/>
    <col min="7173" max="7173" width="13.109375" style="53" customWidth="1"/>
    <col min="7174" max="7175" width="9.88671875" style="53" customWidth="1"/>
    <col min="7176" max="7176" width="15.5546875" style="53" bestFit="1" customWidth="1"/>
    <col min="7177" max="7178" width="11" style="53" customWidth="1"/>
    <col min="7179" max="7179" width="11.5546875" style="53" customWidth="1"/>
    <col min="7180" max="7180" width="11.6640625" style="53" bestFit="1" customWidth="1"/>
    <col min="7181" max="7182" width="10.44140625" style="53" customWidth="1"/>
    <col min="7183" max="7183" width="15" style="53" bestFit="1" customWidth="1"/>
    <col min="7184" max="7185" width="11.5546875" style="53"/>
    <col min="7186" max="7186" width="13.88671875" style="53" bestFit="1" customWidth="1"/>
    <col min="7187" max="7423" width="11.5546875" style="53"/>
    <col min="7424" max="7424" width="8.33203125" style="53" customWidth="1"/>
    <col min="7425" max="7425" width="21.109375" style="53" bestFit="1" customWidth="1"/>
    <col min="7426" max="7426" width="7.88671875" style="53" customWidth="1"/>
    <col min="7427" max="7427" width="23.5546875" style="53" bestFit="1" customWidth="1"/>
    <col min="7428" max="7428" width="10.33203125" style="53" customWidth="1"/>
    <col min="7429" max="7429" width="13.109375" style="53" customWidth="1"/>
    <col min="7430" max="7431" width="9.88671875" style="53" customWidth="1"/>
    <col min="7432" max="7432" width="15.5546875" style="53" bestFit="1" customWidth="1"/>
    <col min="7433" max="7434" width="11" style="53" customWidth="1"/>
    <col min="7435" max="7435" width="11.5546875" style="53" customWidth="1"/>
    <col min="7436" max="7436" width="11.6640625" style="53" bestFit="1" customWidth="1"/>
    <col min="7437" max="7438" width="10.44140625" style="53" customWidth="1"/>
    <col min="7439" max="7439" width="15" style="53" bestFit="1" customWidth="1"/>
    <col min="7440" max="7441" width="11.5546875" style="53"/>
    <col min="7442" max="7442" width="13.88671875" style="53" bestFit="1" customWidth="1"/>
    <col min="7443" max="7679" width="11.5546875" style="53"/>
    <col min="7680" max="7680" width="8.33203125" style="53" customWidth="1"/>
    <col min="7681" max="7681" width="21.109375" style="53" bestFit="1" customWidth="1"/>
    <col min="7682" max="7682" width="7.88671875" style="53" customWidth="1"/>
    <col min="7683" max="7683" width="23.5546875" style="53" bestFit="1" customWidth="1"/>
    <col min="7684" max="7684" width="10.33203125" style="53" customWidth="1"/>
    <col min="7685" max="7685" width="13.109375" style="53" customWidth="1"/>
    <col min="7686" max="7687" width="9.88671875" style="53" customWidth="1"/>
    <col min="7688" max="7688" width="15.5546875" style="53" bestFit="1" customWidth="1"/>
    <col min="7689" max="7690" width="11" style="53" customWidth="1"/>
    <col min="7691" max="7691" width="11.5546875" style="53" customWidth="1"/>
    <col min="7692" max="7692" width="11.6640625" style="53" bestFit="1" customWidth="1"/>
    <col min="7693" max="7694" width="10.44140625" style="53" customWidth="1"/>
    <col min="7695" max="7695" width="15" style="53" bestFit="1" customWidth="1"/>
    <col min="7696" max="7697" width="11.5546875" style="53"/>
    <col min="7698" max="7698" width="13.88671875" style="53" bestFit="1" customWidth="1"/>
    <col min="7699" max="7935" width="11.5546875" style="53"/>
    <col min="7936" max="7936" width="8.33203125" style="53" customWidth="1"/>
    <col min="7937" max="7937" width="21.109375" style="53" bestFit="1" customWidth="1"/>
    <col min="7938" max="7938" width="7.88671875" style="53" customWidth="1"/>
    <col min="7939" max="7939" width="23.5546875" style="53" bestFit="1" customWidth="1"/>
    <col min="7940" max="7940" width="10.33203125" style="53" customWidth="1"/>
    <col min="7941" max="7941" width="13.109375" style="53" customWidth="1"/>
    <col min="7942" max="7943" width="9.88671875" style="53" customWidth="1"/>
    <col min="7944" max="7944" width="15.5546875" style="53" bestFit="1" customWidth="1"/>
    <col min="7945" max="7946" width="11" style="53" customWidth="1"/>
    <col min="7947" max="7947" width="11.5546875" style="53" customWidth="1"/>
    <col min="7948" max="7948" width="11.6640625" style="53" bestFit="1" customWidth="1"/>
    <col min="7949" max="7950" width="10.44140625" style="53" customWidth="1"/>
    <col min="7951" max="7951" width="15" style="53" bestFit="1" customWidth="1"/>
    <col min="7952" max="7953" width="11.5546875" style="53"/>
    <col min="7954" max="7954" width="13.88671875" style="53" bestFit="1" customWidth="1"/>
    <col min="7955" max="8191" width="11.5546875" style="53"/>
    <col min="8192" max="8192" width="8.33203125" style="53" customWidth="1"/>
    <col min="8193" max="8193" width="21.109375" style="53" bestFit="1" customWidth="1"/>
    <col min="8194" max="8194" width="7.88671875" style="53" customWidth="1"/>
    <col min="8195" max="8195" width="23.5546875" style="53" bestFit="1" customWidth="1"/>
    <col min="8196" max="8196" width="10.33203125" style="53" customWidth="1"/>
    <col min="8197" max="8197" width="13.109375" style="53" customWidth="1"/>
    <col min="8198" max="8199" width="9.88671875" style="53" customWidth="1"/>
    <col min="8200" max="8200" width="15.5546875" style="53" bestFit="1" customWidth="1"/>
    <col min="8201" max="8202" width="11" style="53" customWidth="1"/>
    <col min="8203" max="8203" width="11.5546875" style="53" customWidth="1"/>
    <col min="8204" max="8204" width="11.6640625" style="53" bestFit="1" customWidth="1"/>
    <col min="8205" max="8206" width="10.44140625" style="53" customWidth="1"/>
    <col min="8207" max="8207" width="15" style="53" bestFit="1" customWidth="1"/>
    <col min="8208" max="8209" width="11.5546875" style="53"/>
    <col min="8210" max="8210" width="13.88671875" style="53" bestFit="1" customWidth="1"/>
    <col min="8211" max="8447" width="11.5546875" style="53"/>
    <col min="8448" max="8448" width="8.33203125" style="53" customWidth="1"/>
    <col min="8449" max="8449" width="21.109375" style="53" bestFit="1" customWidth="1"/>
    <col min="8450" max="8450" width="7.88671875" style="53" customWidth="1"/>
    <col min="8451" max="8451" width="23.5546875" style="53" bestFit="1" customWidth="1"/>
    <col min="8452" max="8452" width="10.33203125" style="53" customWidth="1"/>
    <col min="8453" max="8453" width="13.109375" style="53" customWidth="1"/>
    <col min="8454" max="8455" width="9.88671875" style="53" customWidth="1"/>
    <col min="8456" max="8456" width="15.5546875" style="53" bestFit="1" customWidth="1"/>
    <col min="8457" max="8458" width="11" style="53" customWidth="1"/>
    <col min="8459" max="8459" width="11.5546875" style="53" customWidth="1"/>
    <col min="8460" max="8460" width="11.6640625" style="53" bestFit="1" customWidth="1"/>
    <col min="8461" max="8462" width="10.44140625" style="53" customWidth="1"/>
    <col min="8463" max="8463" width="15" style="53" bestFit="1" customWidth="1"/>
    <col min="8464" max="8465" width="11.5546875" style="53"/>
    <col min="8466" max="8466" width="13.88671875" style="53" bestFit="1" customWidth="1"/>
    <col min="8467" max="8703" width="11.5546875" style="53"/>
    <col min="8704" max="8704" width="8.33203125" style="53" customWidth="1"/>
    <col min="8705" max="8705" width="21.109375" style="53" bestFit="1" customWidth="1"/>
    <col min="8706" max="8706" width="7.88671875" style="53" customWidth="1"/>
    <col min="8707" max="8707" width="23.5546875" style="53" bestFit="1" customWidth="1"/>
    <col min="8708" max="8708" width="10.33203125" style="53" customWidth="1"/>
    <col min="8709" max="8709" width="13.109375" style="53" customWidth="1"/>
    <col min="8710" max="8711" width="9.88671875" style="53" customWidth="1"/>
    <col min="8712" max="8712" width="15.5546875" style="53" bestFit="1" customWidth="1"/>
    <col min="8713" max="8714" width="11" style="53" customWidth="1"/>
    <col min="8715" max="8715" width="11.5546875" style="53" customWidth="1"/>
    <col min="8716" max="8716" width="11.6640625" style="53" bestFit="1" customWidth="1"/>
    <col min="8717" max="8718" width="10.44140625" style="53" customWidth="1"/>
    <col min="8719" max="8719" width="15" style="53" bestFit="1" customWidth="1"/>
    <col min="8720" max="8721" width="11.5546875" style="53"/>
    <col min="8722" max="8722" width="13.88671875" style="53" bestFit="1" customWidth="1"/>
    <col min="8723" max="8959" width="11.5546875" style="53"/>
    <col min="8960" max="8960" width="8.33203125" style="53" customWidth="1"/>
    <col min="8961" max="8961" width="21.109375" style="53" bestFit="1" customWidth="1"/>
    <col min="8962" max="8962" width="7.88671875" style="53" customWidth="1"/>
    <col min="8963" max="8963" width="23.5546875" style="53" bestFit="1" customWidth="1"/>
    <col min="8964" max="8964" width="10.33203125" style="53" customWidth="1"/>
    <col min="8965" max="8965" width="13.109375" style="53" customWidth="1"/>
    <col min="8966" max="8967" width="9.88671875" style="53" customWidth="1"/>
    <col min="8968" max="8968" width="15.5546875" style="53" bestFit="1" customWidth="1"/>
    <col min="8969" max="8970" width="11" style="53" customWidth="1"/>
    <col min="8971" max="8971" width="11.5546875" style="53" customWidth="1"/>
    <col min="8972" max="8972" width="11.6640625" style="53" bestFit="1" customWidth="1"/>
    <col min="8973" max="8974" width="10.44140625" style="53" customWidth="1"/>
    <col min="8975" max="8975" width="15" style="53" bestFit="1" customWidth="1"/>
    <col min="8976" max="8977" width="11.5546875" style="53"/>
    <col min="8978" max="8978" width="13.88671875" style="53" bestFit="1" customWidth="1"/>
    <col min="8979" max="9215" width="11.5546875" style="53"/>
    <col min="9216" max="9216" width="8.33203125" style="53" customWidth="1"/>
    <col min="9217" max="9217" width="21.109375" style="53" bestFit="1" customWidth="1"/>
    <col min="9218" max="9218" width="7.88671875" style="53" customWidth="1"/>
    <col min="9219" max="9219" width="23.5546875" style="53" bestFit="1" customWidth="1"/>
    <col min="9220" max="9220" width="10.33203125" style="53" customWidth="1"/>
    <col min="9221" max="9221" width="13.109375" style="53" customWidth="1"/>
    <col min="9222" max="9223" width="9.88671875" style="53" customWidth="1"/>
    <col min="9224" max="9224" width="15.5546875" style="53" bestFit="1" customWidth="1"/>
    <col min="9225" max="9226" width="11" style="53" customWidth="1"/>
    <col min="9227" max="9227" width="11.5546875" style="53" customWidth="1"/>
    <col min="9228" max="9228" width="11.6640625" style="53" bestFit="1" customWidth="1"/>
    <col min="9229" max="9230" width="10.44140625" style="53" customWidth="1"/>
    <col min="9231" max="9231" width="15" style="53" bestFit="1" customWidth="1"/>
    <col min="9232" max="9233" width="11.5546875" style="53"/>
    <col min="9234" max="9234" width="13.88671875" style="53" bestFit="1" customWidth="1"/>
    <col min="9235" max="9471" width="11.5546875" style="53"/>
    <col min="9472" max="9472" width="8.33203125" style="53" customWidth="1"/>
    <col min="9473" max="9473" width="21.109375" style="53" bestFit="1" customWidth="1"/>
    <col min="9474" max="9474" width="7.88671875" style="53" customWidth="1"/>
    <col min="9475" max="9475" width="23.5546875" style="53" bestFit="1" customWidth="1"/>
    <col min="9476" max="9476" width="10.33203125" style="53" customWidth="1"/>
    <col min="9477" max="9477" width="13.109375" style="53" customWidth="1"/>
    <col min="9478" max="9479" width="9.88671875" style="53" customWidth="1"/>
    <col min="9480" max="9480" width="15.5546875" style="53" bestFit="1" customWidth="1"/>
    <col min="9481" max="9482" width="11" style="53" customWidth="1"/>
    <col min="9483" max="9483" width="11.5546875" style="53" customWidth="1"/>
    <col min="9484" max="9484" width="11.6640625" style="53" bestFit="1" customWidth="1"/>
    <col min="9485" max="9486" width="10.44140625" style="53" customWidth="1"/>
    <col min="9487" max="9487" width="15" style="53" bestFit="1" customWidth="1"/>
    <col min="9488" max="9489" width="11.5546875" style="53"/>
    <col min="9490" max="9490" width="13.88671875" style="53" bestFit="1" customWidth="1"/>
    <col min="9491" max="9727" width="11.5546875" style="53"/>
    <col min="9728" max="9728" width="8.33203125" style="53" customWidth="1"/>
    <col min="9729" max="9729" width="21.109375" style="53" bestFit="1" customWidth="1"/>
    <col min="9730" max="9730" width="7.88671875" style="53" customWidth="1"/>
    <col min="9731" max="9731" width="23.5546875" style="53" bestFit="1" customWidth="1"/>
    <col min="9732" max="9732" width="10.33203125" style="53" customWidth="1"/>
    <col min="9733" max="9733" width="13.109375" style="53" customWidth="1"/>
    <col min="9734" max="9735" width="9.88671875" style="53" customWidth="1"/>
    <col min="9736" max="9736" width="15.5546875" style="53" bestFit="1" customWidth="1"/>
    <col min="9737" max="9738" width="11" style="53" customWidth="1"/>
    <col min="9739" max="9739" width="11.5546875" style="53" customWidth="1"/>
    <col min="9740" max="9740" width="11.6640625" style="53" bestFit="1" customWidth="1"/>
    <col min="9741" max="9742" width="10.44140625" style="53" customWidth="1"/>
    <col min="9743" max="9743" width="15" style="53" bestFit="1" customWidth="1"/>
    <col min="9744" max="9745" width="11.5546875" style="53"/>
    <col min="9746" max="9746" width="13.88671875" style="53" bestFit="1" customWidth="1"/>
    <col min="9747" max="9983" width="11.5546875" style="53"/>
    <col min="9984" max="9984" width="8.33203125" style="53" customWidth="1"/>
    <col min="9985" max="9985" width="21.109375" style="53" bestFit="1" customWidth="1"/>
    <col min="9986" max="9986" width="7.88671875" style="53" customWidth="1"/>
    <col min="9987" max="9987" width="23.5546875" style="53" bestFit="1" customWidth="1"/>
    <col min="9988" max="9988" width="10.33203125" style="53" customWidth="1"/>
    <col min="9989" max="9989" width="13.109375" style="53" customWidth="1"/>
    <col min="9990" max="9991" width="9.88671875" style="53" customWidth="1"/>
    <col min="9992" max="9992" width="15.5546875" style="53" bestFit="1" customWidth="1"/>
    <col min="9993" max="9994" width="11" style="53" customWidth="1"/>
    <col min="9995" max="9995" width="11.5546875" style="53" customWidth="1"/>
    <col min="9996" max="9996" width="11.6640625" style="53" bestFit="1" customWidth="1"/>
    <col min="9997" max="9998" width="10.44140625" style="53" customWidth="1"/>
    <col min="9999" max="9999" width="15" style="53" bestFit="1" customWidth="1"/>
    <col min="10000" max="10001" width="11.5546875" style="53"/>
    <col min="10002" max="10002" width="13.88671875" style="53" bestFit="1" customWidth="1"/>
    <col min="10003" max="10239" width="11.5546875" style="53"/>
    <col min="10240" max="10240" width="8.33203125" style="53" customWidth="1"/>
    <col min="10241" max="10241" width="21.109375" style="53" bestFit="1" customWidth="1"/>
    <col min="10242" max="10242" width="7.88671875" style="53" customWidth="1"/>
    <col min="10243" max="10243" width="23.5546875" style="53" bestFit="1" customWidth="1"/>
    <col min="10244" max="10244" width="10.33203125" style="53" customWidth="1"/>
    <col min="10245" max="10245" width="13.109375" style="53" customWidth="1"/>
    <col min="10246" max="10247" width="9.88671875" style="53" customWidth="1"/>
    <col min="10248" max="10248" width="15.5546875" style="53" bestFit="1" customWidth="1"/>
    <col min="10249" max="10250" width="11" style="53" customWidth="1"/>
    <col min="10251" max="10251" width="11.5546875" style="53" customWidth="1"/>
    <col min="10252" max="10252" width="11.6640625" style="53" bestFit="1" customWidth="1"/>
    <col min="10253" max="10254" width="10.44140625" style="53" customWidth="1"/>
    <col min="10255" max="10255" width="15" style="53" bestFit="1" customWidth="1"/>
    <col min="10256" max="10257" width="11.5546875" style="53"/>
    <col min="10258" max="10258" width="13.88671875" style="53" bestFit="1" customWidth="1"/>
    <col min="10259" max="10495" width="11.5546875" style="53"/>
    <col min="10496" max="10496" width="8.33203125" style="53" customWidth="1"/>
    <col min="10497" max="10497" width="21.109375" style="53" bestFit="1" customWidth="1"/>
    <col min="10498" max="10498" width="7.88671875" style="53" customWidth="1"/>
    <col min="10499" max="10499" width="23.5546875" style="53" bestFit="1" customWidth="1"/>
    <col min="10500" max="10500" width="10.33203125" style="53" customWidth="1"/>
    <col min="10501" max="10501" width="13.109375" style="53" customWidth="1"/>
    <col min="10502" max="10503" width="9.88671875" style="53" customWidth="1"/>
    <col min="10504" max="10504" width="15.5546875" style="53" bestFit="1" customWidth="1"/>
    <col min="10505" max="10506" width="11" style="53" customWidth="1"/>
    <col min="10507" max="10507" width="11.5546875" style="53" customWidth="1"/>
    <col min="10508" max="10508" width="11.6640625" style="53" bestFit="1" customWidth="1"/>
    <col min="10509" max="10510" width="10.44140625" style="53" customWidth="1"/>
    <col min="10511" max="10511" width="15" style="53" bestFit="1" customWidth="1"/>
    <col min="10512" max="10513" width="11.5546875" style="53"/>
    <col min="10514" max="10514" width="13.88671875" style="53" bestFit="1" customWidth="1"/>
    <col min="10515" max="10751" width="11.5546875" style="53"/>
    <col min="10752" max="10752" width="8.33203125" style="53" customWidth="1"/>
    <col min="10753" max="10753" width="21.109375" style="53" bestFit="1" customWidth="1"/>
    <col min="10754" max="10754" width="7.88671875" style="53" customWidth="1"/>
    <col min="10755" max="10755" width="23.5546875" style="53" bestFit="1" customWidth="1"/>
    <col min="10756" max="10756" width="10.33203125" style="53" customWidth="1"/>
    <col min="10757" max="10757" width="13.109375" style="53" customWidth="1"/>
    <col min="10758" max="10759" width="9.88671875" style="53" customWidth="1"/>
    <col min="10760" max="10760" width="15.5546875" style="53" bestFit="1" customWidth="1"/>
    <col min="10761" max="10762" width="11" style="53" customWidth="1"/>
    <col min="10763" max="10763" width="11.5546875" style="53" customWidth="1"/>
    <col min="10764" max="10764" width="11.6640625" style="53" bestFit="1" customWidth="1"/>
    <col min="10765" max="10766" width="10.44140625" style="53" customWidth="1"/>
    <col min="10767" max="10767" width="15" style="53" bestFit="1" customWidth="1"/>
    <col min="10768" max="10769" width="11.5546875" style="53"/>
    <col min="10770" max="10770" width="13.88671875" style="53" bestFit="1" customWidth="1"/>
    <col min="10771" max="11007" width="11.5546875" style="53"/>
    <col min="11008" max="11008" width="8.33203125" style="53" customWidth="1"/>
    <col min="11009" max="11009" width="21.109375" style="53" bestFit="1" customWidth="1"/>
    <col min="11010" max="11010" width="7.88671875" style="53" customWidth="1"/>
    <col min="11011" max="11011" width="23.5546875" style="53" bestFit="1" customWidth="1"/>
    <col min="11012" max="11012" width="10.33203125" style="53" customWidth="1"/>
    <col min="11013" max="11013" width="13.109375" style="53" customWidth="1"/>
    <col min="11014" max="11015" width="9.88671875" style="53" customWidth="1"/>
    <col min="11016" max="11016" width="15.5546875" style="53" bestFit="1" customWidth="1"/>
    <col min="11017" max="11018" width="11" style="53" customWidth="1"/>
    <col min="11019" max="11019" width="11.5546875" style="53" customWidth="1"/>
    <col min="11020" max="11020" width="11.6640625" style="53" bestFit="1" customWidth="1"/>
    <col min="11021" max="11022" width="10.44140625" style="53" customWidth="1"/>
    <col min="11023" max="11023" width="15" style="53" bestFit="1" customWidth="1"/>
    <col min="11024" max="11025" width="11.5546875" style="53"/>
    <col min="11026" max="11026" width="13.88671875" style="53" bestFit="1" customWidth="1"/>
    <col min="11027" max="11263" width="11.5546875" style="53"/>
    <col min="11264" max="11264" width="8.33203125" style="53" customWidth="1"/>
    <col min="11265" max="11265" width="21.109375" style="53" bestFit="1" customWidth="1"/>
    <col min="11266" max="11266" width="7.88671875" style="53" customWidth="1"/>
    <col min="11267" max="11267" width="23.5546875" style="53" bestFit="1" customWidth="1"/>
    <col min="11268" max="11268" width="10.33203125" style="53" customWidth="1"/>
    <col min="11269" max="11269" width="13.109375" style="53" customWidth="1"/>
    <col min="11270" max="11271" width="9.88671875" style="53" customWidth="1"/>
    <col min="11272" max="11272" width="15.5546875" style="53" bestFit="1" customWidth="1"/>
    <col min="11273" max="11274" width="11" style="53" customWidth="1"/>
    <col min="11275" max="11275" width="11.5546875" style="53" customWidth="1"/>
    <col min="11276" max="11276" width="11.6640625" style="53" bestFit="1" customWidth="1"/>
    <col min="11277" max="11278" width="10.44140625" style="53" customWidth="1"/>
    <col min="11279" max="11279" width="15" style="53" bestFit="1" customWidth="1"/>
    <col min="11280" max="11281" width="11.5546875" style="53"/>
    <col min="11282" max="11282" width="13.88671875" style="53" bestFit="1" customWidth="1"/>
    <col min="11283" max="11519" width="11.5546875" style="53"/>
    <col min="11520" max="11520" width="8.33203125" style="53" customWidth="1"/>
    <col min="11521" max="11521" width="21.109375" style="53" bestFit="1" customWidth="1"/>
    <col min="11522" max="11522" width="7.88671875" style="53" customWidth="1"/>
    <col min="11523" max="11523" width="23.5546875" style="53" bestFit="1" customWidth="1"/>
    <col min="11524" max="11524" width="10.33203125" style="53" customWidth="1"/>
    <col min="11525" max="11525" width="13.109375" style="53" customWidth="1"/>
    <col min="11526" max="11527" width="9.88671875" style="53" customWidth="1"/>
    <col min="11528" max="11528" width="15.5546875" style="53" bestFit="1" customWidth="1"/>
    <col min="11529" max="11530" width="11" style="53" customWidth="1"/>
    <col min="11531" max="11531" width="11.5546875" style="53" customWidth="1"/>
    <col min="11532" max="11532" width="11.6640625" style="53" bestFit="1" customWidth="1"/>
    <col min="11533" max="11534" width="10.44140625" style="53" customWidth="1"/>
    <col min="11535" max="11535" width="15" style="53" bestFit="1" customWidth="1"/>
    <col min="11536" max="11537" width="11.5546875" style="53"/>
    <col min="11538" max="11538" width="13.88671875" style="53" bestFit="1" customWidth="1"/>
    <col min="11539" max="11775" width="11.5546875" style="53"/>
    <col min="11776" max="11776" width="8.33203125" style="53" customWidth="1"/>
    <col min="11777" max="11777" width="21.109375" style="53" bestFit="1" customWidth="1"/>
    <col min="11778" max="11778" width="7.88671875" style="53" customWidth="1"/>
    <col min="11779" max="11779" width="23.5546875" style="53" bestFit="1" customWidth="1"/>
    <col min="11780" max="11780" width="10.33203125" style="53" customWidth="1"/>
    <col min="11781" max="11781" width="13.109375" style="53" customWidth="1"/>
    <col min="11782" max="11783" width="9.88671875" style="53" customWidth="1"/>
    <col min="11784" max="11784" width="15.5546875" style="53" bestFit="1" customWidth="1"/>
    <col min="11785" max="11786" width="11" style="53" customWidth="1"/>
    <col min="11787" max="11787" width="11.5546875" style="53" customWidth="1"/>
    <col min="11788" max="11788" width="11.6640625" style="53" bestFit="1" customWidth="1"/>
    <col min="11789" max="11790" width="10.44140625" style="53" customWidth="1"/>
    <col min="11791" max="11791" width="15" style="53" bestFit="1" customWidth="1"/>
    <col min="11792" max="11793" width="11.5546875" style="53"/>
    <col min="11794" max="11794" width="13.88671875" style="53" bestFit="1" customWidth="1"/>
    <col min="11795" max="12031" width="11.5546875" style="53"/>
    <col min="12032" max="12032" width="8.33203125" style="53" customWidth="1"/>
    <col min="12033" max="12033" width="21.109375" style="53" bestFit="1" customWidth="1"/>
    <col min="12034" max="12034" width="7.88671875" style="53" customWidth="1"/>
    <col min="12035" max="12035" width="23.5546875" style="53" bestFit="1" customWidth="1"/>
    <col min="12036" max="12036" width="10.33203125" style="53" customWidth="1"/>
    <col min="12037" max="12037" width="13.109375" style="53" customWidth="1"/>
    <col min="12038" max="12039" width="9.88671875" style="53" customWidth="1"/>
    <col min="12040" max="12040" width="15.5546875" style="53" bestFit="1" customWidth="1"/>
    <col min="12041" max="12042" width="11" style="53" customWidth="1"/>
    <col min="12043" max="12043" width="11.5546875" style="53" customWidth="1"/>
    <col min="12044" max="12044" width="11.6640625" style="53" bestFit="1" customWidth="1"/>
    <col min="12045" max="12046" width="10.44140625" style="53" customWidth="1"/>
    <col min="12047" max="12047" width="15" style="53" bestFit="1" customWidth="1"/>
    <col min="12048" max="12049" width="11.5546875" style="53"/>
    <col min="12050" max="12050" width="13.88671875" style="53" bestFit="1" customWidth="1"/>
    <col min="12051" max="12287" width="11.5546875" style="53"/>
    <col min="12288" max="12288" width="8.33203125" style="53" customWidth="1"/>
    <col min="12289" max="12289" width="21.109375" style="53" bestFit="1" customWidth="1"/>
    <col min="12290" max="12290" width="7.88671875" style="53" customWidth="1"/>
    <col min="12291" max="12291" width="23.5546875" style="53" bestFit="1" customWidth="1"/>
    <col min="12292" max="12292" width="10.33203125" style="53" customWidth="1"/>
    <col min="12293" max="12293" width="13.109375" style="53" customWidth="1"/>
    <col min="12294" max="12295" width="9.88671875" style="53" customWidth="1"/>
    <col min="12296" max="12296" width="15.5546875" style="53" bestFit="1" customWidth="1"/>
    <col min="12297" max="12298" width="11" style="53" customWidth="1"/>
    <col min="12299" max="12299" width="11.5546875" style="53" customWidth="1"/>
    <col min="12300" max="12300" width="11.6640625" style="53" bestFit="1" customWidth="1"/>
    <col min="12301" max="12302" width="10.44140625" style="53" customWidth="1"/>
    <col min="12303" max="12303" width="15" style="53" bestFit="1" customWidth="1"/>
    <col min="12304" max="12305" width="11.5546875" style="53"/>
    <col min="12306" max="12306" width="13.88671875" style="53" bestFit="1" customWidth="1"/>
    <col min="12307" max="12543" width="11.5546875" style="53"/>
    <col min="12544" max="12544" width="8.33203125" style="53" customWidth="1"/>
    <col min="12545" max="12545" width="21.109375" style="53" bestFit="1" customWidth="1"/>
    <col min="12546" max="12546" width="7.88671875" style="53" customWidth="1"/>
    <col min="12547" max="12547" width="23.5546875" style="53" bestFit="1" customWidth="1"/>
    <col min="12548" max="12548" width="10.33203125" style="53" customWidth="1"/>
    <col min="12549" max="12549" width="13.109375" style="53" customWidth="1"/>
    <col min="12550" max="12551" width="9.88671875" style="53" customWidth="1"/>
    <col min="12552" max="12552" width="15.5546875" style="53" bestFit="1" customWidth="1"/>
    <col min="12553" max="12554" width="11" style="53" customWidth="1"/>
    <col min="12555" max="12555" width="11.5546875" style="53" customWidth="1"/>
    <col min="12556" max="12556" width="11.6640625" style="53" bestFit="1" customWidth="1"/>
    <col min="12557" max="12558" width="10.44140625" style="53" customWidth="1"/>
    <col min="12559" max="12559" width="15" style="53" bestFit="1" customWidth="1"/>
    <col min="12560" max="12561" width="11.5546875" style="53"/>
    <col min="12562" max="12562" width="13.88671875" style="53" bestFit="1" customWidth="1"/>
    <col min="12563" max="12799" width="11.5546875" style="53"/>
    <col min="12800" max="12800" width="8.33203125" style="53" customWidth="1"/>
    <col min="12801" max="12801" width="21.109375" style="53" bestFit="1" customWidth="1"/>
    <col min="12802" max="12802" width="7.88671875" style="53" customWidth="1"/>
    <col min="12803" max="12803" width="23.5546875" style="53" bestFit="1" customWidth="1"/>
    <col min="12804" max="12804" width="10.33203125" style="53" customWidth="1"/>
    <col min="12805" max="12805" width="13.109375" style="53" customWidth="1"/>
    <col min="12806" max="12807" width="9.88671875" style="53" customWidth="1"/>
    <col min="12808" max="12808" width="15.5546875" style="53" bestFit="1" customWidth="1"/>
    <col min="12809" max="12810" width="11" style="53" customWidth="1"/>
    <col min="12811" max="12811" width="11.5546875" style="53" customWidth="1"/>
    <col min="12812" max="12812" width="11.6640625" style="53" bestFit="1" customWidth="1"/>
    <col min="12813" max="12814" width="10.44140625" style="53" customWidth="1"/>
    <col min="12815" max="12815" width="15" style="53" bestFit="1" customWidth="1"/>
    <col min="12816" max="12817" width="11.5546875" style="53"/>
    <col min="12818" max="12818" width="13.88671875" style="53" bestFit="1" customWidth="1"/>
    <col min="12819" max="13055" width="11.5546875" style="53"/>
    <col min="13056" max="13056" width="8.33203125" style="53" customWidth="1"/>
    <col min="13057" max="13057" width="21.109375" style="53" bestFit="1" customWidth="1"/>
    <col min="13058" max="13058" width="7.88671875" style="53" customWidth="1"/>
    <col min="13059" max="13059" width="23.5546875" style="53" bestFit="1" customWidth="1"/>
    <col min="13060" max="13060" width="10.33203125" style="53" customWidth="1"/>
    <col min="13061" max="13061" width="13.109375" style="53" customWidth="1"/>
    <col min="13062" max="13063" width="9.88671875" style="53" customWidth="1"/>
    <col min="13064" max="13064" width="15.5546875" style="53" bestFit="1" customWidth="1"/>
    <col min="13065" max="13066" width="11" style="53" customWidth="1"/>
    <col min="13067" max="13067" width="11.5546875" style="53" customWidth="1"/>
    <col min="13068" max="13068" width="11.6640625" style="53" bestFit="1" customWidth="1"/>
    <col min="13069" max="13070" width="10.44140625" style="53" customWidth="1"/>
    <col min="13071" max="13071" width="15" style="53" bestFit="1" customWidth="1"/>
    <col min="13072" max="13073" width="11.5546875" style="53"/>
    <col min="13074" max="13074" width="13.88671875" style="53" bestFit="1" customWidth="1"/>
    <col min="13075" max="13311" width="11.5546875" style="53"/>
    <col min="13312" max="13312" width="8.33203125" style="53" customWidth="1"/>
    <col min="13313" max="13313" width="21.109375" style="53" bestFit="1" customWidth="1"/>
    <col min="13314" max="13314" width="7.88671875" style="53" customWidth="1"/>
    <col min="13315" max="13315" width="23.5546875" style="53" bestFit="1" customWidth="1"/>
    <col min="13316" max="13316" width="10.33203125" style="53" customWidth="1"/>
    <col min="13317" max="13317" width="13.109375" style="53" customWidth="1"/>
    <col min="13318" max="13319" width="9.88671875" style="53" customWidth="1"/>
    <col min="13320" max="13320" width="15.5546875" style="53" bestFit="1" customWidth="1"/>
    <col min="13321" max="13322" width="11" style="53" customWidth="1"/>
    <col min="13323" max="13323" width="11.5546875" style="53" customWidth="1"/>
    <col min="13324" max="13324" width="11.6640625" style="53" bestFit="1" customWidth="1"/>
    <col min="13325" max="13326" width="10.44140625" style="53" customWidth="1"/>
    <col min="13327" max="13327" width="15" style="53" bestFit="1" customWidth="1"/>
    <col min="13328" max="13329" width="11.5546875" style="53"/>
    <col min="13330" max="13330" width="13.88671875" style="53" bestFit="1" customWidth="1"/>
    <col min="13331" max="13567" width="11.5546875" style="53"/>
    <col min="13568" max="13568" width="8.33203125" style="53" customWidth="1"/>
    <col min="13569" max="13569" width="21.109375" style="53" bestFit="1" customWidth="1"/>
    <col min="13570" max="13570" width="7.88671875" style="53" customWidth="1"/>
    <col min="13571" max="13571" width="23.5546875" style="53" bestFit="1" customWidth="1"/>
    <col min="13572" max="13572" width="10.33203125" style="53" customWidth="1"/>
    <col min="13573" max="13573" width="13.109375" style="53" customWidth="1"/>
    <col min="13574" max="13575" width="9.88671875" style="53" customWidth="1"/>
    <col min="13576" max="13576" width="15.5546875" style="53" bestFit="1" customWidth="1"/>
    <col min="13577" max="13578" width="11" style="53" customWidth="1"/>
    <col min="13579" max="13579" width="11.5546875" style="53" customWidth="1"/>
    <col min="13580" max="13580" width="11.6640625" style="53" bestFit="1" customWidth="1"/>
    <col min="13581" max="13582" width="10.44140625" style="53" customWidth="1"/>
    <col min="13583" max="13583" width="15" style="53" bestFit="1" customWidth="1"/>
    <col min="13584" max="13585" width="11.5546875" style="53"/>
    <col min="13586" max="13586" width="13.88671875" style="53" bestFit="1" customWidth="1"/>
    <col min="13587" max="13823" width="11.5546875" style="53"/>
    <col min="13824" max="13824" width="8.33203125" style="53" customWidth="1"/>
    <col min="13825" max="13825" width="21.109375" style="53" bestFit="1" customWidth="1"/>
    <col min="13826" max="13826" width="7.88671875" style="53" customWidth="1"/>
    <col min="13827" max="13827" width="23.5546875" style="53" bestFit="1" customWidth="1"/>
    <col min="13828" max="13828" width="10.33203125" style="53" customWidth="1"/>
    <col min="13829" max="13829" width="13.109375" style="53" customWidth="1"/>
    <col min="13830" max="13831" width="9.88671875" style="53" customWidth="1"/>
    <col min="13832" max="13832" width="15.5546875" style="53" bestFit="1" customWidth="1"/>
    <col min="13833" max="13834" width="11" style="53" customWidth="1"/>
    <col min="13835" max="13835" width="11.5546875" style="53" customWidth="1"/>
    <col min="13836" max="13836" width="11.6640625" style="53" bestFit="1" customWidth="1"/>
    <col min="13837" max="13838" width="10.44140625" style="53" customWidth="1"/>
    <col min="13839" max="13839" width="15" style="53" bestFit="1" customWidth="1"/>
    <col min="13840" max="13841" width="11.5546875" style="53"/>
    <col min="13842" max="13842" width="13.88671875" style="53" bestFit="1" customWidth="1"/>
    <col min="13843" max="14079" width="11.5546875" style="53"/>
    <col min="14080" max="14080" width="8.33203125" style="53" customWidth="1"/>
    <col min="14081" max="14081" width="21.109375" style="53" bestFit="1" customWidth="1"/>
    <col min="14082" max="14082" width="7.88671875" style="53" customWidth="1"/>
    <col min="14083" max="14083" width="23.5546875" style="53" bestFit="1" customWidth="1"/>
    <col min="14084" max="14084" width="10.33203125" style="53" customWidth="1"/>
    <col min="14085" max="14085" width="13.109375" style="53" customWidth="1"/>
    <col min="14086" max="14087" width="9.88671875" style="53" customWidth="1"/>
    <col min="14088" max="14088" width="15.5546875" style="53" bestFit="1" customWidth="1"/>
    <col min="14089" max="14090" width="11" style="53" customWidth="1"/>
    <col min="14091" max="14091" width="11.5546875" style="53" customWidth="1"/>
    <col min="14092" max="14092" width="11.6640625" style="53" bestFit="1" customWidth="1"/>
    <col min="14093" max="14094" width="10.44140625" style="53" customWidth="1"/>
    <col min="14095" max="14095" width="15" style="53" bestFit="1" customWidth="1"/>
    <col min="14096" max="14097" width="11.5546875" style="53"/>
    <col min="14098" max="14098" width="13.88671875" style="53" bestFit="1" customWidth="1"/>
    <col min="14099" max="14335" width="11.5546875" style="53"/>
    <col min="14336" max="14336" width="8.33203125" style="53" customWidth="1"/>
    <col min="14337" max="14337" width="21.109375" style="53" bestFit="1" customWidth="1"/>
    <col min="14338" max="14338" width="7.88671875" style="53" customWidth="1"/>
    <col min="14339" max="14339" width="23.5546875" style="53" bestFit="1" customWidth="1"/>
    <col min="14340" max="14340" width="10.33203125" style="53" customWidth="1"/>
    <col min="14341" max="14341" width="13.109375" style="53" customWidth="1"/>
    <col min="14342" max="14343" width="9.88671875" style="53" customWidth="1"/>
    <col min="14344" max="14344" width="15.5546875" style="53" bestFit="1" customWidth="1"/>
    <col min="14345" max="14346" width="11" style="53" customWidth="1"/>
    <col min="14347" max="14347" width="11.5546875" style="53" customWidth="1"/>
    <col min="14348" max="14348" width="11.6640625" style="53" bestFit="1" customWidth="1"/>
    <col min="14349" max="14350" width="10.44140625" style="53" customWidth="1"/>
    <col min="14351" max="14351" width="15" style="53" bestFit="1" customWidth="1"/>
    <col min="14352" max="14353" width="11.5546875" style="53"/>
    <col min="14354" max="14354" width="13.88671875" style="53" bestFit="1" customWidth="1"/>
    <col min="14355" max="14591" width="11.5546875" style="53"/>
    <col min="14592" max="14592" width="8.33203125" style="53" customWidth="1"/>
    <col min="14593" max="14593" width="21.109375" style="53" bestFit="1" customWidth="1"/>
    <col min="14594" max="14594" width="7.88671875" style="53" customWidth="1"/>
    <col min="14595" max="14595" width="23.5546875" style="53" bestFit="1" customWidth="1"/>
    <col min="14596" max="14596" width="10.33203125" style="53" customWidth="1"/>
    <col min="14597" max="14597" width="13.109375" style="53" customWidth="1"/>
    <col min="14598" max="14599" width="9.88671875" style="53" customWidth="1"/>
    <col min="14600" max="14600" width="15.5546875" style="53" bestFit="1" customWidth="1"/>
    <col min="14601" max="14602" width="11" style="53" customWidth="1"/>
    <col min="14603" max="14603" width="11.5546875" style="53" customWidth="1"/>
    <col min="14604" max="14604" width="11.6640625" style="53" bestFit="1" customWidth="1"/>
    <col min="14605" max="14606" width="10.44140625" style="53" customWidth="1"/>
    <col min="14607" max="14607" width="15" style="53" bestFit="1" customWidth="1"/>
    <col min="14608" max="14609" width="11.5546875" style="53"/>
    <col min="14610" max="14610" width="13.88671875" style="53" bestFit="1" customWidth="1"/>
    <col min="14611" max="14847" width="11.5546875" style="53"/>
    <col min="14848" max="14848" width="8.33203125" style="53" customWidth="1"/>
    <col min="14849" max="14849" width="21.109375" style="53" bestFit="1" customWidth="1"/>
    <col min="14850" max="14850" width="7.88671875" style="53" customWidth="1"/>
    <col min="14851" max="14851" width="23.5546875" style="53" bestFit="1" customWidth="1"/>
    <col min="14852" max="14852" width="10.33203125" style="53" customWidth="1"/>
    <col min="14853" max="14853" width="13.109375" style="53" customWidth="1"/>
    <col min="14854" max="14855" width="9.88671875" style="53" customWidth="1"/>
    <col min="14856" max="14856" width="15.5546875" style="53" bestFit="1" customWidth="1"/>
    <col min="14857" max="14858" width="11" style="53" customWidth="1"/>
    <col min="14859" max="14859" width="11.5546875" style="53" customWidth="1"/>
    <col min="14860" max="14860" width="11.6640625" style="53" bestFit="1" customWidth="1"/>
    <col min="14861" max="14862" width="10.44140625" style="53" customWidth="1"/>
    <col min="14863" max="14863" width="15" style="53" bestFit="1" customWidth="1"/>
    <col min="14864" max="14865" width="11.5546875" style="53"/>
    <col min="14866" max="14866" width="13.88671875" style="53" bestFit="1" customWidth="1"/>
    <col min="14867" max="15103" width="11.5546875" style="53"/>
    <col min="15104" max="15104" width="8.33203125" style="53" customWidth="1"/>
    <col min="15105" max="15105" width="21.109375" style="53" bestFit="1" customWidth="1"/>
    <col min="15106" max="15106" width="7.88671875" style="53" customWidth="1"/>
    <col min="15107" max="15107" width="23.5546875" style="53" bestFit="1" customWidth="1"/>
    <col min="15108" max="15108" width="10.33203125" style="53" customWidth="1"/>
    <col min="15109" max="15109" width="13.109375" style="53" customWidth="1"/>
    <col min="15110" max="15111" width="9.88671875" style="53" customWidth="1"/>
    <col min="15112" max="15112" width="15.5546875" style="53" bestFit="1" customWidth="1"/>
    <col min="15113" max="15114" width="11" style="53" customWidth="1"/>
    <col min="15115" max="15115" width="11.5546875" style="53" customWidth="1"/>
    <col min="15116" max="15116" width="11.6640625" style="53" bestFit="1" customWidth="1"/>
    <col min="15117" max="15118" width="10.44140625" style="53" customWidth="1"/>
    <col min="15119" max="15119" width="15" style="53" bestFit="1" customWidth="1"/>
    <col min="15120" max="15121" width="11.5546875" style="53"/>
    <col min="15122" max="15122" width="13.88671875" style="53" bestFit="1" customWidth="1"/>
    <col min="15123" max="15359" width="11.5546875" style="53"/>
    <col min="15360" max="15360" width="8.33203125" style="53" customWidth="1"/>
    <col min="15361" max="15361" width="21.109375" style="53" bestFit="1" customWidth="1"/>
    <col min="15362" max="15362" width="7.88671875" style="53" customWidth="1"/>
    <col min="15363" max="15363" width="23.5546875" style="53" bestFit="1" customWidth="1"/>
    <col min="15364" max="15364" width="10.33203125" style="53" customWidth="1"/>
    <col min="15365" max="15365" width="13.109375" style="53" customWidth="1"/>
    <col min="15366" max="15367" width="9.88671875" style="53" customWidth="1"/>
    <col min="15368" max="15368" width="15.5546875" style="53" bestFit="1" customWidth="1"/>
    <col min="15369" max="15370" width="11" style="53" customWidth="1"/>
    <col min="15371" max="15371" width="11.5546875" style="53" customWidth="1"/>
    <col min="15372" max="15372" width="11.6640625" style="53" bestFit="1" customWidth="1"/>
    <col min="15373" max="15374" width="10.44140625" style="53" customWidth="1"/>
    <col min="15375" max="15375" width="15" style="53" bestFit="1" customWidth="1"/>
    <col min="15376" max="15377" width="11.5546875" style="53"/>
    <col min="15378" max="15378" width="13.88671875" style="53" bestFit="1" customWidth="1"/>
    <col min="15379" max="15615" width="11.5546875" style="53"/>
    <col min="15616" max="15616" width="8.33203125" style="53" customWidth="1"/>
    <col min="15617" max="15617" width="21.109375" style="53" bestFit="1" customWidth="1"/>
    <col min="15618" max="15618" width="7.88671875" style="53" customWidth="1"/>
    <col min="15619" max="15619" width="23.5546875" style="53" bestFit="1" customWidth="1"/>
    <col min="15620" max="15620" width="10.33203125" style="53" customWidth="1"/>
    <col min="15621" max="15621" width="13.109375" style="53" customWidth="1"/>
    <col min="15622" max="15623" width="9.88671875" style="53" customWidth="1"/>
    <col min="15624" max="15624" width="15.5546875" style="53" bestFit="1" customWidth="1"/>
    <col min="15625" max="15626" width="11" style="53" customWidth="1"/>
    <col min="15627" max="15627" width="11.5546875" style="53" customWidth="1"/>
    <col min="15628" max="15628" width="11.6640625" style="53" bestFit="1" customWidth="1"/>
    <col min="15629" max="15630" width="10.44140625" style="53" customWidth="1"/>
    <col min="15631" max="15631" width="15" style="53" bestFit="1" customWidth="1"/>
    <col min="15632" max="15633" width="11.5546875" style="53"/>
    <col min="15634" max="15634" width="13.88671875" style="53" bestFit="1" customWidth="1"/>
    <col min="15635" max="15871" width="11.5546875" style="53"/>
    <col min="15872" max="15872" width="8.33203125" style="53" customWidth="1"/>
    <col min="15873" max="15873" width="21.109375" style="53" bestFit="1" customWidth="1"/>
    <col min="15874" max="15874" width="7.88671875" style="53" customWidth="1"/>
    <col min="15875" max="15875" width="23.5546875" style="53" bestFit="1" customWidth="1"/>
    <col min="15876" max="15876" width="10.33203125" style="53" customWidth="1"/>
    <col min="15877" max="15877" width="13.109375" style="53" customWidth="1"/>
    <col min="15878" max="15879" width="9.88671875" style="53" customWidth="1"/>
    <col min="15880" max="15880" width="15.5546875" style="53" bestFit="1" customWidth="1"/>
    <col min="15881" max="15882" width="11" style="53" customWidth="1"/>
    <col min="15883" max="15883" width="11.5546875" style="53" customWidth="1"/>
    <col min="15884" max="15884" width="11.6640625" style="53" bestFit="1" customWidth="1"/>
    <col min="15885" max="15886" width="10.44140625" style="53" customWidth="1"/>
    <col min="15887" max="15887" width="15" style="53" bestFit="1" customWidth="1"/>
    <col min="15888" max="15889" width="11.5546875" style="53"/>
    <col min="15890" max="15890" width="13.88671875" style="53" bestFit="1" customWidth="1"/>
    <col min="15891" max="16127" width="11.5546875" style="53"/>
    <col min="16128" max="16128" width="8.33203125" style="53" customWidth="1"/>
    <col min="16129" max="16129" width="21.109375" style="53" bestFit="1" customWidth="1"/>
    <col min="16130" max="16130" width="7.88671875" style="53" customWidth="1"/>
    <col min="16131" max="16131" width="23.5546875" style="53" bestFit="1" customWidth="1"/>
    <col min="16132" max="16132" width="10.33203125" style="53" customWidth="1"/>
    <col min="16133" max="16133" width="13.109375" style="53" customWidth="1"/>
    <col min="16134" max="16135" width="9.88671875" style="53" customWidth="1"/>
    <col min="16136" max="16136" width="15.5546875" style="53" bestFit="1" customWidth="1"/>
    <col min="16137" max="16138" width="11" style="53" customWidth="1"/>
    <col min="16139" max="16139" width="11.5546875" style="53" customWidth="1"/>
    <col min="16140" max="16140" width="11.6640625" style="53" bestFit="1" customWidth="1"/>
    <col min="16141" max="16142" width="10.44140625" style="53" customWidth="1"/>
    <col min="16143" max="16143" width="15" style="53" bestFit="1" customWidth="1"/>
    <col min="16144" max="16145" width="11.5546875" style="53"/>
    <col min="16146" max="16146" width="13.88671875" style="53" bestFit="1" customWidth="1"/>
    <col min="16147" max="16381" width="11.5546875" style="53"/>
    <col min="16382" max="16384" width="11.44140625" style="53" customWidth="1"/>
  </cols>
  <sheetData>
    <row r="1" spans="1:21" ht="26.25" customHeight="1" x14ac:dyDescent="0.2">
      <c r="A1" s="582" t="s">
        <v>384</v>
      </c>
      <c r="B1" s="582"/>
      <c r="C1" s="582"/>
      <c r="D1" s="582"/>
      <c r="E1" s="582"/>
      <c r="F1" s="582"/>
      <c r="G1" s="582"/>
      <c r="H1" s="582"/>
      <c r="I1" s="582"/>
      <c r="J1" s="582"/>
      <c r="K1" s="582"/>
      <c r="L1" s="582"/>
      <c r="M1" s="582"/>
      <c r="N1" s="582"/>
      <c r="O1" s="582"/>
      <c r="P1" s="167"/>
      <c r="Q1" s="167"/>
    </row>
    <row r="2" spans="1:21" s="54" customFormat="1" ht="45" customHeight="1" x14ac:dyDescent="0.3">
      <c r="A2" s="84" t="s">
        <v>2</v>
      </c>
      <c r="B2" s="85" t="str">
        <f>Basisdaten!B5</f>
        <v>Gemeinde Oberhaching</v>
      </c>
      <c r="C2" s="85"/>
      <c r="E2" s="170" t="s">
        <v>3</v>
      </c>
      <c r="F2" s="634">
        <f>Basisdaten!E5</f>
        <v>0</v>
      </c>
      <c r="G2" s="634"/>
      <c r="H2" s="634"/>
      <c r="I2" s="634"/>
      <c r="J2" s="634"/>
      <c r="K2" s="634"/>
      <c r="L2" s="170" t="s">
        <v>1</v>
      </c>
      <c r="M2" s="170"/>
      <c r="N2" s="635">
        <f>Basisdaten!E3</f>
        <v>0</v>
      </c>
      <c r="O2" s="635"/>
      <c r="P2" s="92"/>
      <c r="Q2" s="168"/>
      <c r="R2" s="168"/>
      <c r="S2" s="169"/>
      <c r="U2" s="93"/>
    </row>
    <row r="3" spans="1:21" s="54" customFormat="1" ht="19.5" customHeight="1" x14ac:dyDescent="0.3">
      <c r="A3" s="87" t="s">
        <v>4</v>
      </c>
      <c r="B3" s="85" t="s">
        <v>261</v>
      </c>
      <c r="C3" s="85"/>
      <c r="E3" s="87"/>
      <c r="F3" s="172"/>
      <c r="G3" s="173"/>
      <c r="H3" s="173"/>
      <c r="I3" s="173"/>
      <c r="J3" s="173"/>
      <c r="K3" s="171"/>
      <c r="L3" s="174"/>
      <c r="M3" s="170"/>
      <c r="N3" s="170"/>
      <c r="O3" s="170"/>
      <c r="Q3" s="168"/>
      <c r="R3" s="168"/>
      <c r="S3" s="169"/>
      <c r="U3" s="93"/>
    </row>
    <row r="4" spans="1:21" s="54" customFormat="1" ht="19.5" customHeight="1" x14ac:dyDescent="0.3">
      <c r="D4" s="422"/>
      <c r="E4" s="175"/>
      <c r="F4" s="87"/>
      <c r="G4" s="87"/>
      <c r="H4" s="87"/>
      <c r="I4" s="87"/>
      <c r="J4" s="87"/>
      <c r="K4" s="413" t="s">
        <v>350</v>
      </c>
      <c r="L4" s="414">
        <f>'SVS Innenglas'!F77</f>
        <v>0</v>
      </c>
      <c r="M4" s="174"/>
      <c r="N4" s="581" t="s">
        <v>105</v>
      </c>
      <c r="O4" s="176"/>
      <c r="Q4" s="168"/>
      <c r="R4" s="168"/>
      <c r="S4" s="169"/>
      <c r="U4" s="93"/>
    </row>
    <row r="5" spans="1:21" ht="5.25" customHeight="1" x14ac:dyDescent="0.2">
      <c r="B5" s="179"/>
      <c r="I5" s="108"/>
      <c r="J5" s="108"/>
      <c r="K5" s="180"/>
      <c r="L5" s="181"/>
      <c r="M5" s="181"/>
      <c r="N5" s="181"/>
      <c r="O5" s="181"/>
      <c r="Q5" s="177"/>
      <c r="R5" s="177"/>
      <c r="S5" s="178"/>
      <c r="U5" s="109"/>
    </row>
    <row r="6" spans="1:21" s="57" customFormat="1" ht="25.8" customHeight="1" x14ac:dyDescent="0.25">
      <c r="B6" s="182"/>
      <c r="C6" s="182"/>
      <c r="D6" s="182"/>
      <c r="E6" s="183"/>
      <c r="F6" s="636" t="s">
        <v>772</v>
      </c>
      <c r="G6" s="637"/>
      <c r="H6" s="184"/>
      <c r="I6" s="636" t="s">
        <v>77</v>
      </c>
      <c r="J6" s="637"/>
      <c r="K6" s="185"/>
      <c r="L6" s="186"/>
      <c r="M6" s="638" t="s">
        <v>106</v>
      </c>
      <c r="N6" s="638"/>
      <c r="O6" s="187"/>
    </row>
    <row r="7" spans="1:21" s="58" customFormat="1" ht="45" customHeight="1" x14ac:dyDescent="0.3">
      <c r="A7" s="55" t="s">
        <v>262</v>
      </c>
      <c r="B7" s="55" t="s">
        <v>248</v>
      </c>
      <c r="C7" s="55" t="s">
        <v>246</v>
      </c>
      <c r="D7" s="55" t="s">
        <v>103</v>
      </c>
      <c r="E7" s="97" t="s">
        <v>247</v>
      </c>
      <c r="F7" s="97" t="s">
        <v>107</v>
      </c>
      <c r="G7" s="97" t="s">
        <v>108</v>
      </c>
      <c r="H7" s="56" t="s">
        <v>76</v>
      </c>
      <c r="I7" s="97" t="s">
        <v>107</v>
      </c>
      <c r="J7" s="97" t="s">
        <v>108</v>
      </c>
      <c r="K7" s="98" t="s">
        <v>78</v>
      </c>
      <c r="L7" s="99" t="s">
        <v>79</v>
      </c>
      <c r="M7" s="97" t="s">
        <v>107</v>
      </c>
      <c r="N7" s="97" t="s">
        <v>108</v>
      </c>
      <c r="O7" s="99" t="s">
        <v>109</v>
      </c>
      <c r="P7" s="547" t="s">
        <v>761</v>
      </c>
    </row>
    <row r="8" spans="1:21" s="58" customFormat="1" ht="33.6" customHeight="1" x14ac:dyDescent="0.3">
      <c r="A8" s="423" t="str">
        <f>'Kalk UHR KiGa Kastanienallee'!A8</f>
        <v>Altbestand (Pestalozzistr.)</v>
      </c>
      <c r="B8" s="304" t="str">
        <f>'Kalk UHR KiGa Kastanienallee'!B8</f>
        <v>KG</v>
      </c>
      <c r="C8" s="304" t="str">
        <f>IF('Kalk UHR KiGa Kastanienallee'!C8="","",'Kalk UHR KiGa Kastanienallee'!C8)</f>
        <v/>
      </c>
      <c r="D8" s="304" t="str">
        <f>'Kalk UHR KiGa Kastanienallee'!D8</f>
        <v>Treppenhaus zum EG</v>
      </c>
      <c r="E8" s="231"/>
      <c r="F8" s="197">
        <v>0</v>
      </c>
      <c r="G8" s="197">
        <v>12</v>
      </c>
      <c r="H8" s="188">
        <f>+E8*F8+E8*G8</f>
        <v>0</v>
      </c>
      <c r="I8" s="546"/>
      <c r="J8" s="189"/>
      <c r="K8" s="190">
        <f>IFERROR((F8*E8/I8),0)+IFERROR((G8*E8/J8),0)</f>
        <v>0</v>
      </c>
      <c r="L8" s="545">
        <f>L$4</f>
        <v>0</v>
      </c>
      <c r="M8" s="191">
        <f>IF(ISERROR(L8/I8),0,L8/I8)</f>
        <v>0</v>
      </c>
      <c r="N8" s="191">
        <f>IF(ISERROR(L8/J8),0,L8/J8)</f>
        <v>0</v>
      </c>
      <c r="O8" s="191">
        <f>K8*L8</f>
        <v>0</v>
      </c>
      <c r="P8" s="548"/>
    </row>
    <row r="9" spans="1:21" s="58" customFormat="1" ht="24" customHeight="1" x14ac:dyDescent="0.3">
      <c r="A9" s="423" t="str">
        <f>'Kalk UHR KiGa Kastanienallee'!A9</f>
        <v>Altbestand (Pestalozzistr.)</v>
      </c>
      <c r="B9" s="304" t="str">
        <f>'Kalk UHR KiGa Kastanienallee'!B9</f>
        <v>KG</v>
      </c>
      <c r="C9" s="304" t="str">
        <f>IF('Kalk UHR KiGa Kastanienallee'!C9="","",'Kalk UHR KiGa Kastanienallee'!C9)</f>
        <v/>
      </c>
      <c r="D9" s="304" t="str">
        <f>'Kalk UHR KiGa Kastanienallee'!D9</f>
        <v>Treppenhaus Grundfläche</v>
      </c>
      <c r="E9" s="231"/>
      <c r="F9" s="197">
        <v>0</v>
      </c>
      <c r="G9" s="197">
        <v>12</v>
      </c>
      <c r="H9" s="188">
        <f t="shared" ref="H9:H21" si="0">+E9*F9+E9*G9</f>
        <v>0</v>
      </c>
      <c r="I9" s="546"/>
      <c r="J9" s="189"/>
      <c r="K9" s="190">
        <f t="shared" ref="K9:K21" si="1">IFERROR((F9*E9/I9),0)+IFERROR((G9*E9/J9),0)</f>
        <v>0</v>
      </c>
      <c r="L9" s="545">
        <f t="shared" ref="L9:L74" si="2">L$4</f>
        <v>0</v>
      </c>
      <c r="M9" s="191">
        <f t="shared" ref="M9:M21" si="3">IF(ISERROR(L9/I9),0,L9/I9)</f>
        <v>0</v>
      </c>
      <c r="N9" s="191">
        <f t="shared" ref="N9:N21" si="4">IF(ISERROR(L9/J9),0,L9/J9)</f>
        <v>0</v>
      </c>
      <c r="O9" s="191">
        <f t="shared" ref="O9:O21" si="5">K9*L9</f>
        <v>0</v>
      </c>
      <c r="P9" s="548"/>
    </row>
    <row r="10" spans="1:21" s="58" customFormat="1" ht="24" customHeight="1" x14ac:dyDescent="0.3">
      <c r="A10" s="423" t="str">
        <f>'Kalk UHR KiGa Kastanienallee'!A10</f>
        <v>Altbestand (Pestalozzistr.)</v>
      </c>
      <c r="B10" s="304" t="str">
        <f>'Kalk UHR KiGa Kastanienallee'!B10</f>
        <v>KG</v>
      </c>
      <c r="C10" s="304" t="str">
        <f>IF('Kalk UHR KiGa Kastanienallee'!C10="","",'Kalk UHR KiGa Kastanienallee'!C10)</f>
        <v/>
      </c>
      <c r="D10" s="304" t="str">
        <f>'Kalk UHR KiGa Kastanienallee'!D10</f>
        <v>Kellerraum 2</v>
      </c>
      <c r="E10" s="231"/>
      <c r="F10" s="197">
        <v>0</v>
      </c>
      <c r="G10" s="197">
        <v>12</v>
      </c>
      <c r="H10" s="188">
        <f t="shared" si="0"/>
        <v>0</v>
      </c>
      <c r="I10" s="546"/>
      <c r="J10" s="189"/>
      <c r="K10" s="190">
        <f t="shared" si="1"/>
        <v>0</v>
      </c>
      <c r="L10" s="545">
        <f t="shared" si="2"/>
        <v>0</v>
      </c>
      <c r="M10" s="191">
        <f t="shared" si="3"/>
        <v>0</v>
      </c>
      <c r="N10" s="191">
        <f t="shared" si="4"/>
        <v>0</v>
      </c>
      <c r="O10" s="191">
        <f t="shared" si="5"/>
        <v>0</v>
      </c>
      <c r="P10" s="548"/>
    </row>
    <row r="11" spans="1:21" s="58" customFormat="1" ht="24" customHeight="1" x14ac:dyDescent="0.3">
      <c r="A11" s="423" t="str">
        <f>'Kalk UHR KiGa Kastanienallee'!A11</f>
        <v>Altbestand (Pestalozzistr.)</v>
      </c>
      <c r="B11" s="304" t="str">
        <f>'Kalk UHR KiGa Kastanienallee'!B11</f>
        <v>KG</v>
      </c>
      <c r="C11" s="304" t="str">
        <f>IF('Kalk UHR KiGa Kastanienallee'!C11="","",'Kalk UHR KiGa Kastanienallee'!C11)</f>
        <v/>
      </c>
      <c r="D11" s="304" t="str">
        <f>'Kalk UHR KiGa Kastanienallee'!D11</f>
        <v>Anschlussraum</v>
      </c>
      <c r="E11" s="231"/>
      <c r="F11" s="197">
        <v>0</v>
      </c>
      <c r="G11" s="197">
        <v>12</v>
      </c>
      <c r="H11" s="188">
        <f t="shared" ref="H11" si="6">+E11*F11+E11*G11</f>
        <v>0</v>
      </c>
      <c r="I11" s="546"/>
      <c r="J11" s="189"/>
      <c r="K11" s="190">
        <f t="shared" ref="K11" si="7">IFERROR((F11*E11/I11),0)+IFERROR((G11*E11/J11),0)</f>
        <v>0</v>
      </c>
      <c r="L11" s="545">
        <f t="shared" si="2"/>
        <v>0</v>
      </c>
      <c r="M11" s="191">
        <f t="shared" ref="M11" si="8">IF(ISERROR(L11/I11),0,L11/I11)</f>
        <v>0</v>
      </c>
      <c r="N11" s="191">
        <f t="shared" ref="N11" si="9">IF(ISERROR(L11/J11),0,L11/J11)</f>
        <v>0</v>
      </c>
      <c r="O11" s="191">
        <f t="shared" ref="O11" si="10">K11*L11</f>
        <v>0</v>
      </c>
      <c r="P11" s="548"/>
    </row>
    <row r="12" spans="1:21" s="58" customFormat="1" ht="24" customHeight="1" x14ac:dyDescent="0.3">
      <c r="A12" s="423" t="str">
        <f>'Kalk UHR KiGa Kastanienallee'!A12</f>
        <v>Altbestand (Pestalozzistr.)</v>
      </c>
      <c r="B12" s="304" t="str">
        <f>'Kalk UHR KiGa Kastanienallee'!B12</f>
        <v>KG</v>
      </c>
      <c r="C12" s="304" t="str">
        <f>IF('Kalk UHR KiGa Kastanienallee'!C12="","",'Kalk UHR KiGa Kastanienallee'!C12)</f>
        <v/>
      </c>
      <c r="D12" s="304" t="str">
        <f>'Kalk UHR KiGa Kastanienallee'!D12</f>
        <v>Heizraum</v>
      </c>
      <c r="E12" s="231"/>
      <c r="F12" s="197">
        <v>0</v>
      </c>
      <c r="G12" s="197">
        <v>12</v>
      </c>
      <c r="H12" s="188">
        <f t="shared" ref="H12" si="11">+E12*F12+E12*G12</f>
        <v>0</v>
      </c>
      <c r="I12" s="546"/>
      <c r="J12" s="189"/>
      <c r="K12" s="190">
        <f t="shared" ref="K12" si="12">IFERROR((F12*E12/I12),0)+IFERROR((G12*E12/J12),0)</f>
        <v>0</v>
      </c>
      <c r="L12" s="545">
        <f t="shared" si="2"/>
        <v>0</v>
      </c>
      <c r="M12" s="191">
        <f t="shared" ref="M12" si="13">IF(ISERROR(L12/I12),0,L12/I12)</f>
        <v>0</v>
      </c>
      <c r="N12" s="191">
        <f t="shared" ref="N12" si="14">IF(ISERROR(L12/J12),0,L12/J12)</f>
        <v>0</v>
      </c>
      <c r="O12" s="191">
        <f t="shared" ref="O12" si="15">K12*L12</f>
        <v>0</v>
      </c>
      <c r="P12" s="548"/>
    </row>
    <row r="13" spans="1:21" s="58" customFormat="1" ht="24" customHeight="1" x14ac:dyDescent="0.3">
      <c r="A13" s="423" t="str">
        <f>'Kalk UHR KiGa Kastanienallee'!A13</f>
        <v>Altbestand (Pestalozzistr.)</v>
      </c>
      <c r="B13" s="304" t="str">
        <f>'Kalk UHR KiGa Kastanienallee'!B13</f>
        <v>KG</v>
      </c>
      <c r="C13" s="304" t="str">
        <f>IF('Kalk UHR KiGa Kastanienallee'!C13="","",'Kalk UHR KiGa Kastanienallee'!C13)</f>
        <v/>
      </c>
      <c r="D13" s="304" t="str">
        <f>'Kalk UHR KiGa Kastanienallee'!D13</f>
        <v>Flur</v>
      </c>
      <c r="E13" s="231"/>
      <c r="F13" s="197">
        <v>0</v>
      </c>
      <c r="G13" s="197">
        <v>12</v>
      </c>
      <c r="H13" s="188">
        <f t="shared" si="0"/>
        <v>0</v>
      </c>
      <c r="I13" s="546"/>
      <c r="J13" s="189"/>
      <c r="K13" s="190">
        <f t="shared" si="1"/>
        <v>0</v>
      </c>
      <c r="L13" s="545">
        <f t="shared" si="2"/>
        <v>0</v>
      </c>
      <c r="M13" s="191">
        <f t="shared" si="3"/>
        <v>0</v>
      </c>
      <c r="N13" s="191">
        <f t="shared" si="4"/>
        <v>0</v>
      </c>
      <c r="O13" s="191">
        <f t="shared" si="5"/>
        <v>0</v>
      </c>
      <c r="P13" s="548"/>
    </row>
    <row r="14" spans="1:21" s="58" customFormat="1" ht="24" customHeight="1" x14ac:dyDescent="0.3">
      <c r="A14" s="423" t="str">
        <f>'Kalk UHR KiGa Kastanienallee'!A14</f>
        <v>Altbestand (Pestalozzistr.)</v>
      </c>
      <c r="B14" s="304" t="str">
        <f>'Kalk UHR KiGa Kastanienallee'!B14</f>
        <v>KG</v>
      </c>
      <c r="C14" s="304" t="str">
        <f>IF('Kalk UHR KiGa Kastanienallee'!C14="","",'Kalk UHR KiGa Kastanienallee'!C14)</f>
        <v/>
      </c>
      <c r="D14" s="304" t="str">
        <f>'Kalk UHR KiGa Kastanienallee'!D14</f>
        <v>Abstellraum 1</v>
      </c>
      <c r="E14" s="231"/>
      <c r="F14" s="197">
        <v>0</v>
      </c>
      <c r="G14" s="197">
        <v>12</v>
      </c>
      <c r="H14" s="188">
        <f t="shared" si="0"/>
        <v>0</v>
      </c>
      <c r="I14" s="546"/>
      <c r="J14" s="189"/>
      <c r="K14" s="190">
        <f t="shared" si="1"/>
        <v>0</v>
      </c>
      <c r="L14" s="545">
        <f t="shared" si="2"/>
        <v>0</v>
      </c>
      <c r="M14" s="191">
        <f t="shared" si="3"/>
        <v>0</v>
      </c>
      <c r="N14" s="191">
        <f t="shared" si="4"/>
        <v>0</v>
      </c>
      <c r="O14" s="191">
        <f t="shared" si="5"/>
        <v>0</v>
      </c>
      <c r="P14" s="548"/>
    </row>
    <row r="15" spans="1:21" s="58" customFormat="1" ht="24" customHeight="1" x14ac:dyDescent="0.3">
      <c r="A15" s="423" t="str">
        <f>'Kalk UHR KiGa Kastanienallee'!A15</f>
        <v>Altbestand (Pestalozzistr.)</v>
      </c>
      <c r="B15" s="304" t="str">
        <f>'Kalk UHR KiGa Kastanienallee'!B15</f>
        <v>KG</v>
      </c>
      <c r="C15" s="304" t="str">
        <f>IF('Kalk UHR KiGa Kastanienallee'!C15="","",'Kalk UHR KiGa Kastanienallee'!C15)</f>
        <v/>
      </c>
      <c r="D15" s="304" t="str">
        <f>'Kalk UHR KiGa Kastanienallee'!D15</f>
        <v>Abstellraum 2</v>
      </c>
      <c r="E15" s="231"/>
      <c r="F15" s="197">
        <v>0</v>
      </c>
      <c r="G15" s="197">
        <v>12</v>
      </c>
      <c r="H15" s="188">
        <f t="shared" si="0"/>
        <v>0</v>
      </c>
      <c r="I15" s="546"/>
      <c r="J15" s="189"/>
      <c r="K15" s="190">
        <f t="shared" si="1"/>
        <v>0</v>
      </c>
      <c r="L15" s="545">
        <f t="shared" si="2"/>
        <v>0</v>
      </c>
      <c r="M15" s="191">
        <f t="shared" si="3"/>
        <v>0</v>
      </c>
      <c r="N15" s="191">
        <f t="shared" si="4"/>
        <v>0</v>
      </c>
      <c r="O15" s="191">
        <f t="shared" si="5"/>
        <v>0</v>
      </c>
      <c r="P15" s="548"/>
    </row>
    <row r="16" spans="1:21" s="58" customFormat="1" ht="24" customHeight="1" x14ac:dyDescent="0.3">
      <c r="A16" s="423" t="str">
        <f>'Kalk UHR KiGa Kastanienallee'!A16</f>
        <v>Altbestand (Pestalozzistr.)</v>
      </c>
      <c r="B16" s="304" t="str">
        <f>'Kalk UHR KiGa Kastanienallee'!B16</f>
        <v>KG</v>
      </c>
      <c r="C16" s="304" t="str">
        <f>IF('Kalk UHR KiGa Kastanienallee'!C16="","",'Kalk UHR KiGa Kastanienallee'!C16)</f>
        <v/>
      </c>
      <c r="D16" s="304" t="str">
        <f>'Kalk UHR KiGa Kastanienallee'!D16</f>
        <v>Abstellraum 3</v>
      </c>
      <c r="E16" s="231"/>
      <c r="F16" s="197">
        <v>0</v>
      </c>
      <c r="G16" s="197">
        <v>12</v>
      </c>
      <c r="H16" s="188">
        <f t="shared" si="0"/>
        <v>0</v>
      </c>
      <c r="I16" s="546"/>
      <c r="J16" s="189"/>
      <c r="K16" s="190">
        <f t="shared" si="1"/>
        <v>0</v>
      </c>
      <c r="L16" s="545">
        <f t="shared" si="2"/>
        <v>0</v>
      </c>
      <c r="M16" s="191">
        <f t="shared" si="3"/>
        <v>0</v>
      </c>
      <c r="N16" s="191">
        <f t="shared" si="4"/>
        <v>0</v>
      </c>
      <c r="O16" s="191">
        <f t="shared" si="5"/>
        <v>0</v>
      </c>
      <c r="P16" s="548"/>
    </row>
    <row r="17" spans="1:16" s="58" customFormat="1" ht="24" customHeight="1" x14ac:dyDescent="0.3">
      <c r="A17" s="423" t="str">
        <f>'Kalk UHR KiGa Kastanienallee'!A17</f>
        <v>Altbestand (Pestalozzistr.)</v>
      </c>
      <c r="B17" s="304" t="str">
        <f>'Kalk UHR KiGa Kastanienallee'!B17</f>
        <v>KG</v>
      </c>
      <c r="C17" s="304" t="str">
        <f>IF('Kalk UHR KiGa Kastanienallee'!C17="","",'Kalk UHR KiGa Kastanienallee'!C17)</f>
        <v/>
      </c>
      <c r="D17" s="304" t="str">
        <f>'Kalk UHR KiGa Kastanienallee'!D17</f>
        <v>Keller 1</v>
      </c>
      <c r="E17" s="231"/>
      <c r="F17" s="197">
        <v>0</v>
      </c>
      <c r="G17" s="197">
        <v>12</v>
      </c>
      <c r="H17" s="188">
        <f t="shared" si="0"/>
        <v>0</v>
      </c>
      <c r="I17" s="546"/>
      <c r="J17" s="189"/>
      <c r="K17" s="190">
        <f t="shared" si="1"/>
        <v>0</v>
      </c>
      <c r="L17" s="545">
        <f t="shared" si="2"/>
        <v>0</v>
      </c>
      <c r="M17" s="191">
        <f t="shared" si="3"/>
        <v>0</v>
      </c>
      <c r="N17" s="191">
        <f t="shared" si="4"/>
        <v>0</v>
      </c>
      <c r="O17" s="191">
        <f t="shared" si="5"/>
        <v>0</v>
      </c>
      <c r="P17" s="548"/>
    </row>
    <row r="18" spans="1:16" s="58" customFormat="1" ht="24" customHeight="1" x14ac:dyDescent="0.3">
      <c r="A18" s="423" t="str">
        <f>'Kalk UHR KiGa Kastanienallee'!A18</f>
        <v>Altbestand</v>
      </c>
      <c r="B18" s="304" t="str">
        <f>'Kalk UHR KiGa Kastanienallee'!B18</f>
        <v>KG</v>
      </c>
      <c r="C18" s="304" t="str">
        <f>IF('Kalk UHR KiGa Kastanienallee'!C18="","",'Kalk UHR KiGa Kastanienallee'!C18)</f>
        <v/>
      </c>
      <c r="D18" s="304" t="str">
        <f>'Kalk UHR KiGa Kastanienallee'!D18</f>
        <v>Treppenhaus zum EG</v>
      </c>
      <c r="E18" s="231"/>
      <c r="F18" s="197">
        <v>0</v>
      </c>
      <c r="G18" s="197">
        <v>12</v>
      </c>
      <c r="H18" s="188">
        <f t="shared" si="0"/>
        <v>0</v>
      </c>
      <c r="I18" s="546"/>
      <c r="J18" s="189"/>
      <c r="K18" s="190">
        <f t="shared" si="1"/>
        <v>0</v>
      </c>
      <c r="L18" s="545">
        <f t="shared" si="2"/>
        <v>0</v>
      </c>
      <c r="M18" s="191">
        <f t="shared" si="3"/>
        <v>0</v>
      </c>
      <c r="N18" s="191">
        <f t="shared" si="4"/>
        <v>0</v>
      </c>
      <c r="O18" s="191">
        <f t="shared" si="5"/>
        <v>0</v>
      </c>
      <c r="P18" s="548"/>
    </row>
    <row r="19" spans="1:16" s="58" customFormat="1" ht="24" customHeight="1" x14ac:dyDescent="0.3">
      <c r="A19" s="423" t="str">
        <f>'Kalk UHR KiGa Kastanienallee'!A19</f>
        <v>Altbestand</v>
      </c>
      <c r="B19" s="304" t="str">
        <f>'Kalk UHR KiGa Kastanienallee'!B19</f>
        <v>KG</v>
      </c>
      <c r="C19" s="304" t="str">
        <f>IF('Kalk UHR KiGa Kastanienallee'!C19="","",'Kalk UHR KiGa Kastanienallee'!C19)</f>
        <v/>
      </c>
      <c r="D19" s="304" t="str">
        <f>'Kalk UHR KiGa Kastanienallee'!D19</f>
        <v xml:space="preserve">Flur </v>
      </c>
      <c r="E19" s="231"/>
      <c r="F19" s="197">
        <v>0</v>
      </c>
      <c r="G19" s="197">
        <v>12</v>
      </c>
      <c r="H19" s="188">
        <f t="shared" si="0"/>
        <v>0</v>
      </c>
      <c r="I19" s="546"/>
      <c r="J19" s="189"/>
      <c r="K19" s="190">
        <f t="shared" si="1"/>
        <v>0</v>
      </c>
      <c r="L19" s="545">
        <f t="shared" si="2"/>
        <v>0</v>
      </c>
      <c r="M19" s="191">
        <f t="shared" si="3"/>
        <v>0</v>
      </c>
      <c r="N19" s="191">
        <f t="shared" si="4"/>
        <v>0</v>
      </c>
      <c r="O19" s="191">
        <f t="shared" si="5"/>
        <v>0</v>
      </c>
      <c r="P19" s="548"/>
    </row>
    <row r="20" spans="1:16" s="58" customFormat="1" ht="32.4" customHeight="1" x14ac:dyDescent="0.3">
      <c r="A20" s="423" t="str">
        <f>'Kalk UHR KiGa Kastanienallee'!A20</f>
        <v>Altbestand</v>
      </c>
      <c r="B20" s="304" t="str">
        <f>'Kalk UHR KiGa Kastanienallee'!B20</f>
        <v>KG</v>
      </c>
      <c r="C20" s="304" t="str">
        <f>IF('Kalk UHR KiGa Kastanienallee'!C20="","",'Kalk UHR KiGa Kastanienallee'!C20)</f>
        <v/>
      </c>
      <c r="D20" s="304" t="str">
        <f>'Kalk UHR KiGa Kastanienallee'!D20</f>
        <v>Waschmaschinenraum Kiga</v>
      </c>
      <c r="E20" s="231"/>
      <c r="F20" s="197">
        <v>0</v>
      </c>
      <c r="G20" s="197">
        <v>12</v>
      </c>
      <c r="H20" s="188">
        <f t="shared" si="0"/>
        <v>0</v>
      </c>
      <c r="I20" s="546"/>
      <c r="J20" s="189"/>
      <c r="K20" s="190">
        <f t="shared" si="1"/>
        <v>0</v>
      </c>
      <c r="L20" s="545">
        <f t="shared" si="2"/>
        <v>0</v>
      </c>
      <c r="M20" s="191">
        <f t="shared" si="3"/>
        <v>0</v>
      </c>
      <c r="N20" s="191">
        <f t="shared" si="4"/>
        <v>0</v>
      </c>
      <c r="O20" s="191">
        <f t="shared" si="5"/>
        <v>0</v>
      </c>
      <c r="P20" s="548"/>
    </row>
    <row r="21" spans="1:16" s="58" customFormat="1" ht="26.4" customHeight="1" x14ac:dyDescent="0.3">
      <c r="A21" s="423" t="str">
        <f>'Kalk UHR KiGa Kastanienallee'!A21</f>
        <v>Altbestand</v>
      </c>
      <c r="B21" s="304" t="str">
        <f>'Kalk UHR KiGa Kastanienallee'!B21</f>
        <v>KG</v>
      </c>
      <c r="C21" s="304" t="str">
        <f>IF('Kalk UHR KiGa Kastanienallee'!C21="","",'Kalk UHR KiGa Kastanienallee'!C21)</f>
        <v/>
      </c>
      <c r="D21" s="304" t="str">
        <f>'Kalk UHR KiGa Kastanienallee'!D21</f>
        <v>Ballettsaal/Turnraum</v>
      </c>
      <c r="E21" s="526">
        <v>16.5</v>
      </c>
      <c r="F21" s="197">
        <v>0</v>
      </c>
      <c r="G21" s="197">
        <v>12</v>
      </c>
      <c r="H21" s="188">
        <f t="shared" si="0"/>
        <v>198</v>
      </c>
      <c r="I21" s="546"/>
      <c r="J21" s="189"/>
      <c r="K21" s="190">
        <f t="shared" si="1"/>
        <v>0</v>
      </c>
      <c r="L21" s="545">
        <f t="shared" si="2"/>
        <v>0</v>
      </c>
      <c r="M21" s="191">
        <f t="shared" si="3"/>
        <v>0</v>
      </c>
      <c r="N21" s="191">
        <f t="shared" si="4"/>
        <v>0</v>
      </c>
      <c r="O21" s="191">
        <f t="shared" si="5"/>
        <v>0</v>
      </c>
      <c r="P21" s="548"/>
    </row>
    <row r="22" spans="1:16" s="58" customFormat="1" ht="24" customHeight="1" x14ac:dyDescent="0.3">
      <c r="A22" s="423" t="str">
        <f>'Kalk UHR KiGa Kastanienallee'!A22</f>
        <v>Altbestand</v>
      </c>
      <c r="B22" s="304" t="str">
        <f>'Kalk UHR KiGa Kastanienallee'!B22</f>
        <v>KG</v>
      </c>
      <c r="C22" s="304" t="str">
        <f>IF('Kalk UHR KiGa Kastanienallee'!C22="","",'Kalk UHR KiGa Kastanienallee'!C22)</f>
        <v/>
      </c>
      <c r="D22" s="304" t="str">
        <f>'Kalk UHR KiGa Kastanienallee'!D22</f>
        <v>Garderobe</v>
      </c>
      <c r="F22" s="197">
        <v>0</v>
      </c>
      <c r="G22" s="197">
        <v>12</v>
      </c>
      <c r="H22" s="188">
        <f t="shared" ref="H22:H88" si="16">+E22*F22+E22*G22</f>
        <v>0</v>
      </c>
      <c r="I22" s="546"/>
      <c r="J22" s="189"/>
      <c r="K22" s="190">
        <f t="shared" ref="K22:K88" si="17">IFERROR((F22*E22/I22),0)+IFERROR((G22*E22/J22),0)</f>
        <v>0</v>
      </c>
      <c r="L22" s="545">
        <f t="shared" si="2"/>
        <v>0</v>
      </c>
      <c r="M22" s="191">
        <f t="shared" ref="M22:M88" si="18">IF(ISERROR(L22/I22),0,L22/I22)</f>
        <v>0</v>
      </c>
      <c r="N22" s="191">
        <f t="shared" ref="N22:N88" si="19">IF(ISERROR(L22/J22),0,L22/J22)</f>
        <v>0</v>
      </c>
      <c r="O22" s="191">
        <f t="shared" ref="O22:O88" si="20">K22*L22</f>
        <v>0</v>
      </c>
      <c r="P22" s="548"/>
    </row>
    <row r="23" spans="1:16" s="58" customFormat="1" ht="24" customHeight="1" x14ac:dyDescent="0.3">
      <c r="A23" s="423" t="str">
        <f>'Kalk UHR KiGa Kastanienallee'!A23</f>
        <v>Altbestand</v>
      </c>
      <c r="B23" s="304" t="str">
        <f>'Kalk UHR KiGa Kastanienallee'!B23</f>
        <v>KG</v>
      </c>
      <c r="C23" s="304" t="str">
        <f>IF('Kalk UHR KiGa Kastanienallee'!C23="","",'Kalk UHR KiGa Kastanienallee'!C23)</f>
        <v/>
      </c>
      <c r="D23" s="304" t="str">
        <f>'Kalk UHR KiGa Kastanienallee'!D23</f>
        <v>Lager</v>
      </c>
      <c r="E23" s="231"/>
      <c r="F23" s="197">
        <v>0</v>
      </c>
      <c r="G23" s="197">
        <v>12</v>
      </c>
      <c r="H23" s="188">
        <f t="shared" si="16"/>
        <v>0</v>
      </c>
      <c r="I23" s="546"/>
      <c r="J23" s="189"/>
      <c r="K23" s="190">
        <f t="shared" si="17"/>
        <v>0</v>
      </c>
      <c r="L23" s="545">
        <f t="shared" si="2"/>
        <v>0</v>
      </c>
      <c r="M23" s="191">
        <f t="shared" si="18"/>
        <v>0</v>
      </c>
      <c r="N23" s="191">
        <f t="shared" si="19"/>
        <v>0</v>
      </c>
      <c r="O23" s="191">
        <f t="shared" si="20"/>
        <v>0</v>
      </c>
      <c r="P23" s="548"/>
    </row>
    <row r="24" spans="1:16" s="58" customFormat="1" ht="24.6" customHeight="1" x14ac:dyDescent="0.3">
      <c r="A24" s="423" t="str">
        <f>'Kalk UHR KiGa Kastanienallee'!A24</f>
        <v>Altbestand</v>
      </c>
      <c r="B24" s="304" t="str">
        <f>'Kalk UHR KiGa Kastanienallee'!B24</f>
        <v>KG</v>
      </c>
      <c r="C24" s="304" t="str">
        <f>IF('Kalk UHR KiGa Kastanienallee'!C24="","",'Kalk UHR KiGa Kastanienallee'!C24)</f>
        <v/>
      </c>
      <c r="D24" s="304" t="str">
        <f>'Kalk UHR KiGa Kastanienallee'!D24</f>
        <v>Elektroraum</v>
      </c>
      <c r="E24" s="231"/>
      <c r="F24" s="197">
        <v>0</v>
      </c>
      <c r="G24" s="197">
        <v>12</v>
      </c>
      <c r="H24" s="188">
        <f t="shared" si="16"/>
        <v>0</v>
      </c>
      <c r="I24" s="546"/>
      <c r="J24" s="189"/>
      <c r="K24" s="190">
        <f t="shared" si="17"/>
        <v>0</v>
      </c>
      <c r="L24" s="545">
        <f t="shared" si="2"/>
        <v>0</v>
      </c>
      <c r="M24" s="191">
        <f t="shared" si="18"/>
        <v>0</v>
      </c>
      <c r="N24" s="191">
        <f t="shared" si="19"/>
        <v>0</v>
      </c>
      <c r="O24" s="191">
        <f t="shared" si="20"/>
        <v>0</v>
      </c>
      <c r="P24" s="548"/>
    </row>
    <row r="25" spans="1:16" s="58" customFormat="1" ht="24" customHeight="1" x14ac:dyDescent="0.3">
      <c r="A25" s="423" t="str">
        <f>'Kalk UHR KiGa Kastanienallee'!A25</f>
        <v>Altbestand</v>
      </c>
      <c r="B25" s="304" t="str">
        <f>'Kalk UHR KiGa Kastanienallee'!B25</f>
        <v>KG</v>
      </c>
      <c r="C25" s="304" t="str">
        <f>IF('Kalk UHR KiGa Kastanienallee'!C25="","",'Kalk UHR KiGa Kastanienallee'!C25)</f>
        <v/>
      </c>
      <c r="D25" s="304" t="str">
        <f>'Kalk UHR KiGa Kastanienallee'!D25</f>
        <v>Flur</v>
      </c>
      <c r="E25" s="231"/>
      <c r="F25" s="197">
        <v>0</v>
      </c>
      <c r="G25" s="197">
        <v>12</v>
      </c>
      <c r="H25" s="188">
        <f t="shared" si="16"/>
        <v>0</v>
      </c>
      <c r="I25" s="546"/>
      <c r="J25" s="189"/>
      <c r="K25" s="190">
        <f t="shared" si="17"/>
        <v>0</v>
      </c>
      <c r="L25" s="545">
        <f t="shared" si="2"/>
        <v>0</v>
      </c>
      <c r="M25" s="191">
        <f t="shared" si="18"/>
        <v>0</v>
      </c>
      <c r="N25" s="191">
        <f t="shared" si="19"/>
        <v>0</v>
      </c>
      <c r="O25" s="191">
        <f t="shared" si="20"/>
        <v>0</v>
      </c>
      <c r="P25" s="548"/>
    </row>
    <row r="26" spans="1:16" s="58" customFormat="1" ht="24" customHeight="1" x14ac:dyDescent="0.3">
      <c r="A26" s="423" t="str">
        <f>'Kalk UHR KiGa Kastanienallee'!A26</f>
        <v>Altbestand</v>
      </c>
      <c r="B26" s="304" t="str">
        <f>'Kalk UHR KiGa Kastanienallee'!B26</f>
        <v>KG</v>
      </c>
      <c r="C26" s="304" t="str">
        <f>IF('Kalk UHR KiGa Kastanienallee'!C26="","",'Kalk UHR KiGa Kastanienallee'!C26)</f>
        <v/>
      </c>
      <c r="D26" s="304" t="str">
        <f>'Kalk UHR KiGa Kastanienallee'!D26</f>
        <v>Umkleide 1 (Verein)</v>
      </c>
      <c r="E26" s="231"/>
      <c r="F26" s="197">
        <v>0</v>
      </c>
      <c r="G26" s="197">
        <v>12</v>
      </c>
      <c r="H26" s="188">
        <f t="shared" si="16"/>
        <v>0</v>
      </c>
      <c r="I26" s="546"/>
      <c r="J26" s="189"/>
      <c r="K26" s="190">
        <f t="shared" si="17"/>
        <v>0</v>
      </c>
      <c r="L26" s="545">
        <f t="shared" si="2"/>
        <v>0</v>
      </c>
      <c r="M26" s="191">
        <f t="shared" si="18"/>
        <v>0</v>
      </c>
      <c r="N26" s="191">
        <f t="shared" si="19"/>
        <v>0</v>
      </c>
      <c r="O26" s="191">
        <f t="shared" si="20"/>
        <v>0</v>
      </c>
      <c r="P26" s="548"/>
    </row>
    <row r="27" spans="1:16" s="58" customFormat="1" ht="24" customHeight="1" x14ac:dyDescent="0.3">
      <c r="A27" s="423" t="str">
        <f>'Kalk UHR KiGa Kastanienallee'!A27</f>
        <v>Altbestand</v>
      </c>
      <c r="B27" s="304" t="str">
        <f>'Kalk UHR KiGa Kastanienallee'!B27</f>
        <v>KG</v>
      </c>
      <c r="C27" s="304" t="str">
        <f>IF('Kalk UHR KiGa Kastanienallee'!C27="","",'Kalk UHR KiGa Kastanienallee'!C27)</f>
        <v/>
      </c>
      <c r="D27" s="304" t="str">
        <f>'Kalk UHR KiGa Kastanienallee'!D27</f>
        <v>Umkleide 2 (Verein)</v>
      </c>
      <c r="E27" s="231"/>
      <c r="F27" s="197">
        <v>0</v>
      </c>
      <c r="G27" s="197">
        <v>12</v>
      </c>
      <c r="H27" s="188">
        <f t="shared" si="16"/>
        <v>0</v>
      </c>
      <c r="I27" s="546"/>
      <c r="J27" s="189"/>
      <c r="K27" s="190">
        <f t="shared" si="17"/>
        <v>0</v>
      </c>
      <c r="L27" s="545">
        <f t="shared" si="2"/>
        <v>0</v>
      </c>
      <c r="M27" s="191">
        <f t="shared" si="18"/>
        <v>0</v>
      </c>
      <c r="N27" s="191">
        <f t="shared" si="19"/>
        <v>0</v>
      </c>
      <c r="O27" s="191">
        <f t="shared" si="20"/>
        <v>0</v>
      </c>
      <c r="P27" s="548"/>
    </row>
    <row r="28" spans="1:16" s="58" customFormat="1" ht="24" customHeight="1" x14ac:dyDescent="0.3">
      <c r="A28" s="423" t="str">
        <f>'Kalk UHR KiGa Kastanienallee'!A28</f>
        <v>Altbestand</v>
      </c>
      <c r="B28" s="304" t="str">
        <f>'Kalk UHR KiGa Kastanienallee'!B28</f>
        <v>KG</v>
      </c>
      <c r="C28" s="304" t="str">
        <f>IF('Kalk UHR KiGa Kastanienallee'!C28="","",'Kalk UHR KiGa Kastanienallee'!C28)</f>
        <v/>
      </c>
      <c r="D28" s="304" t="str">
        <f>'Kalk UHR KiGa Kastanienallee'!D28</f>
        <v>WC Dusche Herren</v>
      </c>
      <c r="E28" s="231"/>
      <c r="F28" s="197">
        <v>0</v>
      </c>
      <c r="G28" s="197">
        <v>12</v>
      </c>
      <c r="H28" s="188">
        <f t="shared" si="16"/>
        <v>0</v>
      </c>
      <c r="I28" s="546"/>
      <c r="J28" s="189"/>
      <c r="K28" s="190">
        <f t="shared" si="17"/>
        <v>0</v>
      </c>
      <c r="L28" s="545">
        <f t="shared" si="2"/>
        <v>0</v>
      </c>
      <c r="M28" s="191">
        <f t="shared" si="18"/>
        <v>0</v>
      </c>
      <c r="N28" s="191">
        <f t="shared" si="19"/>
        <v>0</v>
      </c>
      <c r="O28" s="191">
        <f t="shared" si="20"/>
        <v>0</v>
      </c>
      <c r="P28" s="548"/>
    </row>
    <row r="29" spans="1:16" s="58" customFormat="1" ht="24" customHeight="1" x14ac:dyDescent="0.3">
      <c r="A29" s="423" t="str">
        <f>'Kalk UHR KiGa Kastanienallee'!A29</f>
        <v>Altbestand</v>
      </c>
      <c r="B29" s="304" t="str">
        <f>'Kalk UHR KiGa Kastanienallee'!B29</f>
        <v>KG</v>
      </c>
      <c r="C29" s="304" t="str">
        <f>IF('Kalk UHR KiGa Kastanienallee'!C29="","",'Kalk UHR KiGa Kastanienallee'!C29)</f>
        <v/>
      </c>
      <c r="D29" s="304" t="str">
        <f>'Kalk UHR KiGa Kastanienallee'!D29</f>
        <v>WC Dusche Damen</v>
      </c>
      <c r="E29" s="231"/>
      <c r="F29" s="197">
        <v>0</v>
      </c>
      <c r="G29" s="197">
        <v>12</v>
      </c>
      <c r="H29" s="188">
        <f t="shared" si="16"/>
        <v>0</v>
      </c>
      <c r="I29" s="546"/>
      <c r="J29" s="189"/>
      <c r="K29" s="190">
        <f t="shared" si="17"/>
        <v>0</v>
      </c>
      <c r="L29" s="545">
        <f t="shared" si="2"/>
        <v>0</v>
      </c>
      <c r="M29" s="191">
        <f t="shared" si="18"/>
        <v>0</v>
      </c>
      <c r="N29" s="191">
        <f t="shared" si="19"/>
        <v>0</v>
      </c>
      <c r="O29" s="191">
        <f t="shared" si="20"/>
        <v>0</v>
      </c>
      <c r="P29" s="548"/>
    </row>
    <row r="30" spans="1:16" s="58" customFormat="1" ht="24" customHeight="1" x14ac:dyDescent="0.3">
      <c r="A30" s="423" t="str">
        <f>'Kalk UHR KiGa Kastanienallee'!A30</f>
        <v>Altbestand</v>
      </c>
      <c r="B30" s="304" t="str">
        <f>'Kalk UHR KiGa Kastanienallee'!B30</f>
        <v>KG</v>
      </c>
      <c r="C30" s="304" t="str">
        <f>IF('Kalk UHR KiGa Kastanienallee'!C30="","",'Kalk UHR KiGa Kastanienallee'!C30)</f>
        <v/>
      </c>
      <c r="D30" s="304" t="str">
        <f>'Kalk UHR KiGa Kastanienallee'!D30</f>
        <v>Abstellraum 1</v>
      </c>
      <c r="E30" s="231"/>
      <c r="F30" s="197">
        <v>0</v>
      </c>
      <c r="G30" s="197">
        <v>12</v>
      </c>
      <c r="H30" s="188">
        <f t="shared" si="16"/>
        <v>0</v>
      </c>
      <c r="I30" s="546"/>
      <c r="J30" s="189"/>
      <c r="K30" s="190">
        <f t="shared" si="17"/>
        <v>0</v>
      </c>
      <c r="L30" s="545">
        <f t="shared" si="2"/>
        <v>0</v>
      </c>
      <c r="M30" s="191">
        <f t="shared" si="18"/>
        <v>0</v>
      </c>
      <c r="N30" s="191">
        <f t="shared" si="19"/>
        <v>0</v>
      </c>
      <c r="O30" s="191">
        <f t="shared" si="20"/>
        <v>0</v>
      </c>
      <c r="P30" s="548"/>
    </row>
    <row r="31" spans="1:16" s="58" customFormat="1" ht="31.8" customHeight="1" x14ac:dyDescent="0.3">
      <c r="A31" s="423" t="str">
        <f>'Kalk UHR KiGa Kastanienallee'!A31</f>
        <v>Altbestand</v>
      </c>
      <c r="B31" s="304" t="str">
        <f>'Kalk UHR KiGa Kastanienallee'!B31</f>
        <v>KG</v>
      </c>
      <c r="C31" s="304" t="str">
        <f>IF('Kalk UHR KiGa Kastanienallee'!C31="","",'Kalk UHR KiGa Kastanienallee'!C31)</f>
        <v/>
      </c>
      <c r="D31" s="304" t="str">
        <f>'Kalk UHR KiGa Kastanienallee'!D31</f>
        <v>Gymnastik-/Proberaum</v>
      </c>
      <c r="E31" s="231"/>
      <c r="F31" s="197">
        <v>0</v>
      </c>
      <c r="G31" s="197">
        <v>12</v>
      </c>
      <c r="H31" s="188">
        <f t="shared" si="16"/>
        <v>0</v>
      </c>
      <c r="I31" s="546"/>
      <c r="J31" s="189"/>
      <c r="K31" s="190">
        <f t="shared" si="17"/>
        <v>0</v>
      </c>
      <c r="L31" s="545">
        <f t="shared" si="2"/>
        <v>0</v>
      </c>
      <c r="M31" s="191">
        <f t="shared" si="18"/>
        <v>0</v>
      </c>
      <c r="N31" s="191">
        <f t="shared" si="19"/>
        <v>0</v>
      </c>
      <c r="O31" s="191">
        <f t="shared" si="20"/>
        <v>0</v>
      </c>
      <c r="P31" s="548"/>
    </row>
    <row r="32" spans="1:16" s="58" customFormat="1" ht="24" customHeight="1" x14ac:dyDescent="0.3">
      <c r="A32" s="423" t="str">
        <f>'Kalk UHR KiGa Kastanienallee'!A32</f>
        <v>Altbestand</v>
      </c>
      <c r="B32" s="304" t="str">
        <f>'Kalk UHR KiGa Kastanienallee'!B32</f>
        <v>KG</v>
      </c>
      <c r="C32" s="304" t="str">
        <f>IF('Kalk UHR KiGa Kastanienallee'!C32="","",'Kalk UHR KiGa Kastanienallee'!C32)</f>
        <v/>
      </c>
      <c r="D32" s="304" t="str">
        <f>'Kalk UHR KiGa Kastanienallee'!D32</f>
        <v>Flur/Garderobe</v>
      </c>
      <c r="E32" s="231"/>
      <c r="F32" s="197">
        <v>0</v>
      </c>
      <c r="G32" s="197">
        <v>12</v>
      </c>
      <c r="H32" s="188">
        <f t="shared" si="16"/>
        <v>0</v>
      </c>
      <c r="I32" s="546"/>
      <c r="J32" s="189"/>
      <c r="K32" s="190">
        <f t="shared" si="17"/>
        <v>0</v>
      </c>
      <c r="L32" s="545">
        <f t="shared" si="2"/>
        <v>0</v>
      </c>
      <c r="M32" s="191">
        <f t="shared" si="18"/>
        <v>0</v>
      </c>
      <c r="N32" s="191">
        <f t="shared" si="19"/>
        <v>0</v>
      </c>
      <c r="O32" s="191">
        <f t="shared" si="20"/>
        <v>0</v>
      </c>
      <c r="P32" s="548"/>
    </row>
    <row r="33" spans="1:16" s="58" customFormat="1" ht="29.4" customHeight="1" x14ac:dyDescent="0.3">
      <c r="A33" s="423" t="str">
        <f>'Kalk UHR KiGa Kastanienallee'!A33</f>
        <v>Altbestand</v>
      </c>
      <c r="B33" s="304" t="str">
        <f>'Kalk UHR KiGa Kastanienallee'!B33</f>
        <v>KG</v>
      </c>
      <c r="C33" s="304" t="str">
        <f>IF('Kalk UHR KiGa Kastanienallee'!C33="","",'Kalk UHR KiGa Kastanienallee'!C33)</f>
        <v/>
      </c>
      <c r="D33" s="304" t="str">
        <f>'Kalk UHR KiGa Kastanienallee'!D33</f>
        <v>Treppe zum EG</v>
      </c>
      <c r="E33" s="231"/>
      <c r="F33" s="197">
        <v>0</v>
      </c>
      <c r="G33" s="197">
        <v>12</v>
      </c>
      <c r="H33" s="188">
        <f t="shared" si="16"/>
        <v>0</v>
      </c>
      <c r="I33" s="546"/>
      <c r="J33" s="189"/>
      <c r="K33" s="190">
        <f t="shared" si="17"/>
        <v>0</v>
      </c>
      <c r="L33" s="545">
        <f t="shared" si="2"/>
        <v>0</v>
      </c>
      <c r="M33" s="191">
        <f t="shared" si="18"/>
        <v>0</v>
      </c>
      <c r="N33" s="191">
        <f t="shared" si="19"/>
        <v>0</v>
      </c>
      <c r="O33" s="191">
        <f t="shared" si="20"/>
        <v>0</v>
      </c>
      <c r="P33" s="548"/>
    </row>
    <row r="34" spans="1:16" s="58" customFormat="1" ht="29.4" customHeight="1" x14ac:dyDescent="0.3">
      <c r="A34" s="423" t="str">
        <f>'Kalk UHR KiGa Kastanienallee'!A34</f>
        <v>Altbestand</v>
      </c>
      <c r="B34" s="304" t="str">
        <f>'Kalk UHR KiGa Kastanienallee'!B34</f>
        <v>EG</v>
      </c>
      <c r="C34" s="304" t="str">
        <f>IF('Kalk UHR KiGa Kastanienallee'!C34="","",'Kalk UHR KiGa Kastanienallee'!C34)</f>
        <v/>
      </c>
      <c r="D34" s="304" t="str">
        <f>'Kalk UHR KiGa Kastanienallee'!D34</f>
        <v>Windfang</v>
      </c>
      <c r="E34" s="526">
        <v>17.5</v>
      </c>
      <c r="F34" s="197">
        <v>0</v>
      </c>
      <c r="G34" s="197">
        <v>12</v>
      </c>
      <c r="H34" s="188">
        <f t="shared" si="16"/>
        <v>210</v>
      </c>
      <c r="I34" s="546"/>
      <c r="J34" s="189"/>
      <c r="K34" s="190">
        <f t="shared" si="17"/>
        <v>0</v>
      </c>
      <c r="L34" s="545">
        <f t="shared" si="2"/>
        <v>0</v>
      </c>
      <c r="M34" s="191">
        <f t="shared" si="18"/>
        <v>0</v>
      </c>
      <c r="N34" s="191">
        <f t="shared" si="19"/>
        <v>0</v>
      </c>
      <c r="O34" s="191">
        <f t="shared" si="20"/>
        <v>0</v>
      </c>
      <c r="P34" s="548"/>
    </row>
    <row r="35" spans="1:16" s="58" customFormat="1" ht="41.4" customHeight="1" x14ac:dyDescent="0.3">
      <c r="A35" s="423" t="str">
        <f>'Kalk UHR KiGa Kastanienallee'!A35</f>
        <v>Altbestand</v>
      </c>
      <c r="B35" s="304" t="str">
        <f>'Kalk UHR KiGa Kastanienallee'!B35</f>
        <v>EG</v>
      </c>
      <c r="C35" s="304" t="str">
        <f>IF('Kalk UHR KiGa Kastanienallee'!C35="","",'Kalk UHR KiGa Kastanienallee'!C35)</f>
        <v/>
      </c>
      <c r="D35" s="423" t="str">
        <f>'Kalk UHR KiGa Kastanienallee'!D35</f>
        <v>Eingangshalle mit Garderoben und Kinderwagen-Stellplätzen</v>
      </c>
      <c r="E35" s="231"/>
      <c r="F35" s="197">
        <v>0</v>
      </c>
      <c r="G35" s="197">
        <v>12</v>
      </c>
      <c r="H35" s="188">
        <f t="shared" si="16"/>
        <v>0</v>
      </c>
      <c r="I35" s="546"/>
      <c r="J35" s="189"/>
      <c r="K35" s="190">
        <f t="shared" si="17"/>
        <v>0</v>
      </c>
      <c r="L35" s="545">
        <f t="shared" si="2"/>
        <v>0</v>
      </c>
      <c r="M35" s="191">
        <f t="shared" si="18"/>
        <v>0</v>
      </c>
      <c r="N35" s="191">
        <f t="shared" si="19"/>
        <v>0</v>
      </c>
      <c r="O35" s="191">
        <f t="shared" si="20"/>
        <v>0</v>
      </c>
      <c r="P35" s="548"/>
    </row>
    <row r="36" spans="1:16" s="58" customFormat="1" ht="29.4" customHeight="1" x14ac:dyDescent="0.3">
      <c r="A36" s="423" t="str">
        <f>'Kalk UHR KiGa Kastanienallee'!A36</f>
        <v>Altbestand (Pestalozzistr.)</v>
      </c>
      <c r="B36" s="304" t="str">
        <f>'Kalk UHR KiGa Kastanienallee'!B36</f>
        <v>EG</v>
      </c>
      <c r="C36" s="304" t="str">
        <f>IF('Kalk UHR KiGa Kastanienallee'!C36="","",'Kalk UHR KiGa Kastanienallee'!C36)</f>
        <v/>
      </c>
      <c r="D36" s="304" t="str">
        <f>'Kalk UHR KiGa Kastanienallee'!D36</f>
        <v>Flur an Nebeneingang</v>
      </c>
      <c r="E36" s="231"/>
      <c r="F36" s="197">
        <v>0</v>
      </c>
      <c r="G36" s="197">
        <v>12</v>
      </c>
      <c r="H36" s="188">
        <f t="shared" si="16"/>
        <v>0</v>
      </c>
      <c r="I36" s="546"/>
      <c r="J36" s="189"/>
      <c r="K36" s="190">
        <f t="shared" si="17"/>
        <v>0</v>
      </c>
      <c r="L36" s="545">
        <f t="shared" si="2"/>
        <v>0</v>
      </c>
      <c r="M36" s="191">
        <f t="shared" si="18"/>
        <v>0</v>
      </c>
      <c r="N36" s="191">
        <f t="shared" si="19"/>
        <v>0</v>
      </c>
      <c r="O36" s="191">
        <f t="shared" si="20"/>
        <v>0</v>
      </c>
      <c r="P36" s="548"/>
    </row>
    <row r="37" spans="1:16" s="58" customFormat="1" ht="24" customHeight="1" x14ac:dyDescent="0.3">
      <c r="A37" s="423" t="str">
        <f>'Kalk UHR KiGa Kastanienallee'!A37</f>
        <v>Altbestand (Pestalozzistr.)</v>
      </c>
      <c r="B37" s="304" t="str">
        <f>'Kalk UHR KiGa Kastanienallee'!B37</f>
        <v>EG</v>
      </c>
      <c r="C37" s="304" t="str">
        <f>IF('Kalk UHR KiGa Kastanienallee'!C37="","",'Kalk UHR KiGa Kastanienallee'!C37)</f>
        <v/>
      </c>
      <c r="D37" s="304" t="str">
        <f>'Kalk UHR KiGa Kastanienallee'!D37</f>
        <v>Putzraum</v>
      </c>
      <c r="E37" s="231"/>
      <c r="F37" s="197">
        <v>0</v>
      </c>
      <c r="G37" s="197">
        <v>12</v>
      </c>
      <c r="H37" s="188">
        <f t="shared" si="16"/>
        <v>0</v>
      </c>
      <c r="I37" s="546"/>
      <c r="J37" s="189"/>
      <c r="K37" s="190">
        <f t="shared" si="17"/>
        <v>0</v>
      </c>
      <c r="L37" s="545">
        <f t="shared" si="2"/>
        <v>0</v>
      </c>
      <c r="M37" s="191">
        <f t="shared" si="18"/>
        <v>0</v>
      </c>
      <c r="N37" s="191">
        <f t="shared" si="19"/>
        <v>0</v>
      </c>
      <c r="O37" s="191">
        <f t="shared" si="20"/>
        <v>0</v>
      </c>
      <c r="P37" s="548"/>
    </row>
    <row r="38" spans="1:16" s="58" customFormat="1" ht="24" customHeight="1" x14ac:dyDescent="0.3">
      <c r="A38" s="423" t="str">
        <f>'Kalk UHR KiGa Kastanienallee'!A38</f>
        <v>Altbestand (Pestalozzistr.)</v>
      </c>
      <c r="B38" s="304" t="str">
        <f>'Kalk UHR KiGa Kastanienallee'!B38</f>
        <v>EG</v>
      </c>
      <c r="C38" s="304" t="str">
        <f>IF('Kalk UHR KiGa Kastanienallee'!C38="","",'Kalk UHR KiGa Kastanienallee'!C38)</f>
        <v/>
      </c>
      <c r="D38" s="304" t="str">
        <f>'Kalk UHR KiGa Kastanienallee'!D38</f>
        <v>Büro</v>
      </c>
      <c r="E38" s="231"/>
      <c r="F38" s="197">
        <v>0</v>
      </c>
      <c r="G38" s="197">
        <v>12</v>
      </c>
      <c r="H38" s="188">
        <f t="shared" si="16"/>
        <v>0</v>
      </c>
      <c r="I38" s="546"/>
      <c r="J38" s="189"/>
      <c r="K38" s="190">
        <f t="shared" si="17"/>
        <v>0</v>
      </c>
      <c r="L38" s="545">
        <f t="shared" si="2"/>
        <v>0</v>
      </c>
      <c r="M38" s="191">
        <f t="shared" si="18"/>
        <v>0</v>
      </c>
      <c r="N38" s="191">
        <f t="shared" si="19"/>
        <v>0</v>
      </c>
      <c r="O38" s="191">
        <f t="shared" si="20"/>
        <v>0</v>
      </c>
      <c r="P38" s="548"/>
    </row>
    <row r="39" spans="1:16" s="58" customFormat="1" ht="24" customHeight="1" x14ac:dyDescent="0.3">
      <c r="A39" s="423" t="str">
        <f>'Kalk UHR KiGa Kastanienallee'!A39</f>
        <v>Altbestand (Pestalozzistr.)</v>
      </c>
      <c r="B39" s="304" t="str">
        <f>'Kalk UHR KiGa Kastanienallee'!B39</f>
        <v>EG</v>
      </c>
      <c r="C39" s="304" t="str">
        <f>IF('Kalk UHR KiGa Kastanienallee'!C39="","",'Kalk UHR KiGa Kastanienallee'!C39)</f>
        <v/>
      </c>
      <c r="D39" s="304" t="str">
        <f>'Kalk UHR KiGa Kastanienallee'!D39</f>
        <v>Personalaufenthalt</v>
      </c>
      <c r="E39" s="231"/>
      <c r="F39" s="197">
        <v>0</v>
      </c>
      <c r="G39" s="197">
        <v>12</v>
      </c>
      <c r="H39" s="188">
        <f t="shared" si="16"/>
        <v>0</v>
      </c>
      <c r="I39" s="546"/>
      <c r="J39" s="189"/>
      <c r="K39" s="190">
        <f t="shared" si="17"/>
        <v>0</v>
      </c>
      <c r="L39" s="545">
        <f t="shared" si="2"/>
        <v>0</v>
      </c>
      <c r="M39" s="191">
        <f t="shared" si="18"/>
        <v>0</v>
      </c>
      <c r="N39" s="191">
        <f t="shared" si="19"/>
        <v>0</v>
      </c>
      <c r="O39" s="191">
        <f t="shared" si="20"/>
        <v>0</v>
      </c>
      <c r="P39" s="548"/>
    </row>
    <row r="40" spans="1:16" s="58" customFormat="1" ht="24" customHeight="1" x14ac:dyDescent="0.3">
      <c r="A40" s="423" t="str">
        <f>'Kalk UHR KiGa Kastanienallee'!A40</f>
        <v>Altbestand (Pestalozzistr.)</v>
      </c>
      <c r="B40" s="304" t="str">
        <f>'Kalk UHR KiGa Kastanienallee'!B40</f>
        <v>EG</v>
      </c>
      <c r="C40" s="304" t="str">
        <f>IF('Kalk UHR KiGa Kastanienallee'!C40="","",'Kalk UHR KiGa Kastanienallee'!C40)</f>
        <v/>
      </c>
      <c r="D40" s="304" t="str">
        <f>'Kalk UHR KiGa Kastanienallee'!D40</f>
        <v>Treppenhaus zum OG</v>
      </c>
      <c r="E40" s="231"/>
      <c r="F40" s="197">
        <v>0</v>
      </c>
      <c r="G40" s="197">
        <v>12</v>
      </c>
      <c r="H40" s="188">
        <f t="shared" si="16"/>
        <v>0</v>
      </c>
      <c r="I40" s="546"/>
      <c r="J40" s="189"/>
      <c r="K40" s="190">
        <f t="shared" si="17"/>
        <v>0</v>
      </c>
      <c r="L40" s="545">
        <f t="shared" si="2"/>
        <v>0</v>
      </c>
      <c r="M40" s="191">
        <f t="shared" si="18"/>
        <v>0</v>
      </c>
      <c r="N40" s="191">
        <f t="shared" si="19"/>
        <v>0</v>
      </c>
      <c r="O40" s="191">
        <f t="shared" si="20"/>
        <v>0</v>
      </c>
      <c r="P40" s="548"/>
    </row>
    <row r="41" spans="1:16" s="58" customFormat="1" ht="24" customHeight="1" x14ac:dyDescent="0.3">
      <c r="A41" s="423" t="str">
        <f>'Kalk UHR KiGa Kastanienallee'!A41</f>
        <v>Altbestand (Pestalozzistr.)</v>
      </c>
      <c r="B41" s="304" t="str">
        <f>'Kalk UHR KiGa Kastanienallee'!B41</f>
        <v>EG</v>
      </c>
      <c r="C41" s="304" t="str">
        <f>IF('Kalk UHR KiGa Kastanienallee'!C41="","",'Kalk UHR KiGa Kastanienallee'!C41)</f>
        <v/>
      </c>
      <c r="D41" s="304" t="str">
        <f>'Kalk UHR KiGa Kastanienallee'!D41</f>
        <v>WC Personal</v>
      </c>
      <c r="E41" s="231"/>
      <c r="F41" s="197">
        <v>0</v>
      </c>
      <c r="G41" s="197">
        <v>12</v>
      </c>
      <c r="H41" s="188">
        <f t="shared" si="16"/>
        <v>0</v>
      </c>
      <c r="I41" s="546"/>
      <c r="J41" s="189"/>
      <c r="K41" s="190">
        <f t="shared" si="17"/>
        <v>0</v>
      </c>
      <c r="L41" s="545">
        <f t="shared" si="2"/>
        <v>0</v>
      </c>
      <c r="M41" s="191">
        <f t="shared" si="18"/>
        <v>0</v>
      </c>
      <c r="N41" s="191">
        <f t="shared" si="19"/>
        <v>0</v>
      </c>
      <c r="O41" s="191">
        <f t="shared" si="20"/>
        <v>0</v>
      </c>
      <c r="P41" s="548"/>
    </row>
    <row r="42" spans="1:16" s="58" customFormat="1" ht="24" customHeight="1" x14ac:dyDescent="0.3">
      <c r="A42" s="423" t="str">
        <f>'Kalk UHR KiGa Kastanienallee'!A42</f>
        <v>Altbestand (Pestalozzistr.)</v>
      </c>
      <c r="B42" s="304" t="str">
        <f>'Kalk UHR KiGa Kastanienallee'!B42</f>
        <v>EG</v>
      </c>
      <c r="C42" s="304" t="str">
        <f>IF('Kalk UHR KiGa Kastanienallee'!C42="","",'Kalk UHR KiGa Kastanienallee'!C42)</f>
        <v/>
      </c>
      <c r="D42" s="304" t="str">
        <f>'Kalk UHR KiGa Kastanienallee'!D42</f>
        <v>Flur</v>
      </c>
      <c r="E42" s="231"/>
      <c r="F42" s="197">
        <v>0</v>
      </c>
      <c r="G42" s="197">
        <v>12</v>
      </c>
      <c r="H42" s="188">
        <f t="shared" si="16"/>
        <v>0</v>
      </c>
      <c r="I42" s="546"/>
      <c r="J42" s="189"/>
      <c r="K42" s="190">
        <f t="shared" si="17"/>
        <v>0</v>
      </c>
      <c r="L42" s="545">
        <f t="shared" si="2"/>
        <v>0</v>
      </c>
      <c r="M42" s="191">
        <f t="shared" si="18"/>
        <v>0</v>
      </c>
      <c r="N42" s="191">
        <f t="shared" si="19"/>
        <v>0</v>
      </c>
      <c r="O42" s="191">
        <f t="shared" si="20"/>
        <v>0</v>
      </c>
      <c r="P42" s="548"/>
    </row>
    <row r="43" spans="1:16" s="58" customFormat="1" ht="24" customHeight="1" x14ac:dyDescent="0.3">
      <c r="A43" s="423" t="str">
        <f>'Kalk UHR KiGa Kastanienallee'!A43</f>
        <v>Altbestand (Pestalozzistr.)</v>
      </c>
      <c r="B43" s="304" t="str">
        <f>'Kalk UHR KiGa Kastanienallee'!B43</f>
        <v>EG</v>
      </c>
      <c r="C43" s="304" t="str">
        <f>IF('Kalk UHR KiGa Kastanienallee'!C43="","",'Kalk UHR KiGa Kastanienallee'!C43)</f>
        <v/>
      </c>
      <c r="D43" s="304" t="str">
        <f>'Kalk UHR KiGa Kastanienallee'!D43</f>
        <v>WC Behinderte + Dusche</v>
      </c>
      <c r="E43" s="231"/>
      <c r="F43" s="197">
        <v>0</v>
      </c>
      <c r="G43" s="197">
        <v>12</v>
      </c>
      <c r="H43" s="188">
        <f t="shared" si="16"/>
        <v>0</v>
      </c>
      <c r="I43" s="546"/>
      <c r="J43" s="189"/>
      <c r="K43" s="190">
        <f t="shared" si="17"/>
        <v>0</v>
      </c>
      <c r="L43" s="545">
        <f t="shared" si="2"/>
        <v>0</v>
      </c>
      <c r="M43" s="191">
        <f t="shared" si="18"/>
        <v>0</v>
      </c>
      <c r="N43" s="191">
        <f t="shared" si="19"/>
        <v>0</v>
      </c>
      <c r="O43" s="191">
        <f t="shared" si="20"/>
        <v>0</v>
      </c>
      <c r="P43" s="548"/>
    </row>
    <row r="44" spans="1:16" s="58" customFormat="1" ht="32.4" customHeight="1" x14ac:dyDescent="0.3">
      <c r="A44" s="423" t="str">
        <f>'Kalk UHR KiGa Kastanienallee'!A44</f>
        <v>Altbestand (Pestalozzistr.)</v>
      </c>
      <c r="B44" s="304" t="str">
        <f>'Kalk UHR KiGa Kastanienallee'!B44</f>
        <v>EG</v>
      </c>
      <c r="C44" s="304" t="str">
        <f>IF('Kalk UHR KiGa Kastanienallee'!C44="","",'Kalk UHR KiGa Kastanienallee'!C44)</f>
        <v/>
      </c>
      <c r="D44" s="304" t="str">
        <f>'Kalk UHR KiGa Kastanienallee'!D44</f>
        <v>WC Waschraum Kinder</v>
      </c>
      <c r="E44" s="231"/>
      <c r="F44" s="197">
        <v>0</v>
      </c>
      <c r="G44" s="197">
        <v>12</v>
      </c>
      <c r="H44" s="188">
        <f t="shared" si="16"/>
        <v>0</v>
      </c>
      <c r="I44" s="546"/>
      <c r="J44" s="189"/>
      <c r="K44" s="190">
        <f t="shared" si="17"/>
        <v>0</v>
      </c>
      <c r="L44" s="545">
        <f t="shared" si="2"/>
        <v>0</v>
      </c>
      <c r="M44" s="191">
        <f t="shared" si="18"/>
        <v>0</v>
      </c>
      <c r="N44" s="191">
        <f t="shared" si="19"/>
        <v>0</v>
      </c>
      <c r="O44" s="191">
        <f t="shared" si="20"/>
        <v>0</v>
      </c>
      <c r="P44" s="548"/>
    </row>
    <row r="45" spans="1:16" s="58" customFormat="1" ht="26.4" customHeight="1" x14ac:dyDescent="0.3">
      <c r="A45" s="423" t="str">
        <f>'Kalk UHR KiGa Kastanienallee'!A45</f>
        <v>Altbestand</v>
      </c>
      <c r="B45" s="304" t="str">
        <f>'Kalk UHR KiGa Kastanienallee'!B45</f>
        <v>EG</v>
      </c>
      <c r="C45" s="304" t="str">
        <f>IF('Kalk UHR KiGa Kastanienallee'!C45="","",'Kalk UHR KiGa Kastanienallee'!C45)</f>
        <v/>
      </c>
      <c r="D45" s="304" t="str">
        <f>'Kalk UHR KiGa Kastanienallee'!D45</f>
        <v>Gruppenraum 1</v>
      </c>
      <c r="E45" s="231"/>
      <c r="F45" s="197">
        <v>0</v>
      </c>
      <c r="G45" s="197">
        <v>12</v>
      </c>
      <c r="H45" s="188">
        <f t="shared" si="16"/>
        <v>0</v>
      </c>
      <c r="I45" s="546"/>
      <c r="J45" s="189"/>
      <c r="K45" s="190">
        <f t="shared" si="17"/>
        <v>0</v>
      </c>
      <c r="L45" s="545">
        <f t="shared" si="2"/>
        <v>0</v>
      </c>
      <c r="M45" s="191">
        <f t="shared" si="18"/>
        <v>0</v>
      </c>
      <c r="N45" s="191">
        <f t="shared" si="19"/>
        <v>0</v>
      </c>
      <c r="O45" s="191">
        <f t="shared" si="20"/>
        <v>0</v>
      </c>
      <c r="P45" s="548"/>
    </row>
    <row r="46" spans="1:16" s="58" customFormat="1" ht="24" customHeight="1" x14ac:dyDescent="0.3">
      <c r="A46" s="423" t="str">
        <f>'Kalk UHR KiGa Kastanienallee'!A46</f>
        <v>Altbestand</v>
      </c>
      <c r="B46" s="304" t="str">
        <f>'Kalk UHR KiGa Kastanienallee'!B46</f>
        <v>EG</v>
      </c>
      <c r="C46" s="304" t="str">
        <f>IF('Kalk UHR KiGa Kastanienallee'!C46="","",'Kalk UHR KiGa Kastanienallee'!C46)</f>
        <v/>
      </c>
      <c r="D46" s="304" t="str">
        <f>'Kalk UHR KiGa Kastanienallee'!D46</f>
        <v>Treppe 1 zur Galerie</v>
      </c>
      <c r="E46" s="231"/>
      <c r="F46" s="197">
        <v>0</v>
      </c>
      <c r="G46" s="197">
        <v>12</v>
      </c>
      <c r="H46" s="188">
        <f t="shared" si="16"/>
        <v>0</v>
      </c>
      <c r="I46" s="546"/>
      <c r="J46" s="189"/>
      <c r="K46" s="190">
        <f t="shared" si="17"/>
        <v>0</v>
      </c>
      <c r="L46" s="545">
        <f t="shared" si="2"/>
        <v>0</v>
      </c>
      <c r="M46" s="191">
        <f t="shared" si="18"/>
        <v>0</v>
      </c>
      <c r="N46" s="191">
        <f t="shared" si="19"/>
        <v>0</v>
      </c>
      <c r="O46" s="191">
        <f t="shared" si="20"/>
        <v>0</v>
      </c>
      <c r="P46" s="548"/>
    </row>
    <row r="47" spans="1:16" s="58" customFormat="1" ht="24" customHeight="1" x14ac:dyDescent="0.3">
      <c r="A47" s="423" t="str">
        <f>'Kalk UHR KiGa Kastanienallee'!A47</f>
        <v>Altbestand</v>
      </c>
      <c r="B47" s="304" t="str">
        <f>'Kalk UHR KiGa Kastanienallee'!B47</f>
        <v>EG</v>
      </c>
      <c r="C47" s="304" t="str">
        <f>IF('Kalk UHR KiGa Kastanienallee'!C47="","",'Kalk UHR KiGa Kastanienallee'!C47)</f>
        <v/>
      </c>
      <c r="D47" s="304" t="str">
        <f>'Kalk UHR KiGa Kastanienallee'!D47</f>
        <v>Nebenraum Gruppe</v>
      </c>
      <c r="E47" s="231"/>
      <c r="F47" s="197">
        <v>0</v>
      </c>
      <c r="G47" s="197">
        <v>12</v>
      </c>
      <c r="H47" s="188">
        <f t="shared" si="16"/>
        <v>0</v>
      </c>
      <c r="I47" s="546"/>
      <c r="J47" s="189"/>
      <c r="K47" s="190">
        <f t="shared" si="17"/>
        <v>0</v>
      </c>
      <c r="L47" s="545">
        <f t="shared" si="2"/>
        <v>0</v>
      </c>
      <c r="M47" s="191">
        <f t="shared" si="18"/>
        <v>0</v>
      </c>
      <c r="N47" s="191">
        <f t="shared" si="19"/>
        <v>0</v>
      </c>
      <c r="O47" s="191">
        <f t="shared" si="20"/>
        <v>0</v>
      </c>
      <c r="P47" s="548"/>
    </row>
    <row r="48" spans="1:16" s="58" customFormat="1" ht="24.6" customHeight="1" x14ac:dyDescent="0.3">
      <c r="A48" s="423" t="str">
        <f>'Kalk UHR KiGa Kastanienallee'!A48</f>
        <v>Altbestand</v>
      </c>
      <c r="B48" s="304" t="str">
        <f>'Kalk UHR KiGa Kastanienallee'!B48</f>
        <v>EG</v>
      </c>
      <c r="C48" s="304" t="str">
        <f>IF('Kalk UHR KiGa Kastanienallee'!C48="","",'Kalk UHR KiGa Kastanienallee'!C48)</f>
        <v/>
      </c>
      <c r="D48" s="304" t="str">
        <f>'Kalk UHR KiGa Kastanienallee'!D48</f>
        <v>Nebenraum Gruppe</v>
      </c>
      <c r="E48" s="231"/>
      <c r="F48" s="197">
        <v>0</v>
      </c>
      <c r="G48" s="197">
        <v>12</v>
      </c>
      <c r="H48" s="188">
        <f t="shared" si="16"/>
        <v>0</v>
      </c>
      <c r="I48" s="546"/>
      <c r="J48" s="189"/>
      <c r="K48" s="190">
        <f t="shared" si="17"/>
        <v>0</v>
      </c>
      <c r="L48" s="545">
        <f t="shared" si="2"/>
        <v>0</v>
      </c>
      <c r="M48" s="191">
        <f t="shared" si="18"/>
        <v>0</v>
      </c>
      <c r="N48" s="191">
        <f t="shared" si="19"/>
        <v>0</v>
      </c>
      <c r="O48" s="191">
        <f t="shared" si="20"/>
        <v>0</v>
      </c>
      <c r="P48" s="548"/>
    </row>
    <row r="49" spans="1:16" s="58" customFormat="1" ht="24" customHeight="1" x14ac:dyDescent="0.3">
      <c r="A49" s="423" t="str">
        <f>'Kalk UHR KiGa Kastanienallee'!A49</f>
        <v>Altbestand</v>
      </c>
      <c r="B49" s="304" t="str">
        <f>'Kalk UHR KiGa Kastanienallee'!B49</f>
        <v>EG</v>
      </c>
      <c r="C49" s="304" t="str">
        <f>IF('Kalk UHR KiGa Kastanienallee'!C49="","",'Kalk UHR KiGa Kastanienallee'!C49)</f>
        <v/>
      </c>
      <c r="D49" s="304" t="str">
        <f>'Kalk UHR KiGa Kastanienallee'!D49</f>
        <v>Gruppenraum 2</v>
      </c>
      <c r="E49" s="231"/>
      <c r="F49" s="197">
        <v>0</v>
      </c>
      <c r="G49" s="197">
        <v>12</v>
      </c>
      <c r="H49" s="188">
        <f t="shared" si="16"/>
        <v>0</v>
      </c>
      <c r="I49" s="546"/>
      <c r="J49" s="189"/>
      <c r="K49" s="190">
        <f t="shared" si="17"/>
        <v>0</v>
      </c>
      <c r="L49" s="545">
        <f t="shared" si="2"/>
        <v>0</v>
      </c>
      <c r="M49" s="191">
        <f t="shared" si="18"/>
        <v>0</v>
      </c>
      <c r="N49" s="191">
        <f t="shared" si="19"/>
        <v>0</v>
      </c>
      <c r="O49" s="191">
        <f t="shared" si="20"/>
        <v>0</v>
      </c>
      <c r="P49" s="548"/>
    </row>
    <row r="50" spans="1:16" s="58" customFormat="1" ht="24" customHeight="1" x14ac:dyDescent="0.3">
      <c r="A50" s="423" t="str">
        <f>'Kalk UHR KiGa Kastanienallee'!A50</f>
        <v>Altbestand</v>
      </c>
      <c r="B50" s="304" t="str">
        <f>'Kalk UHR KiGa Kastanienallee'!B50</f>
        <v>EG</v>
      </c>
      <c r="C50" s="304" t="str">
        <f>IF('Kalk UHR KiGa Kastanienallee'!C50="","",'Kalk UHR KiGa Kastanienallee'!C50)</f>
        <v/>
      </c>
      <c r="D50" s="304" t="str">
        <f>'Kalk UHR KiGa Kastanienallee'!D50</f>
        <v>Treppe 2 zur Galerie</v>
      </c>
      <c r="E50" s="231"/>
      <c r="F50" s="197">
        <v>0</v>
      </c>
      <c r="G50" s="197">
        <v>12</v>
      </c>
      <c r="H50" s="188">
        <f t="shared" si="16"/>
        <v>0</v>
      </c>
      <c r="I50" s="546"/>
      <c r="J50" s="189"/>
      <c r="K50" s="190">
        <f t="shared" si="17"/>
        <v>0</v>
      </c>
      <c r="L50" s="545">
        <f t="shared" si="2"/>
        <v>0</v>
      </c>
      <c r="M50" s="191">
        <f t="shared" si="18"/>
        <v>0</v>
      </c>
      <c r="N50" s="191">
        <f t="shared" si="19"/>
        <v>0</v>
      </c>
      <c r="O50" s="191">
        <f t="shared" si="20"/>
        <v>0</v>
      </c>
      <c r="P50" s="548"/>
    </row>
    <row r="51" spans="1:16" s="58" customFormat="1" ht="24" customHeight="1" x14ac:dyDescent="0.3">
      <c r="A51" s="423" t="str">
        <f>'Kalk UHR KiGa Kastanienallee'!A51</f>
        <v>Altbestand</v>
      </c>
      <c r="B51" s="304" t="str">
        <f>'Kalk UHR KiGa Kastanienallee'!B51</f>
        <v>EG</v>
      </c>
      <c r="C51" s="304" t="str">
        <f>IF('Kalk UHR KiGa Kastanienallee'!C51="","",'Kalk UHR KiGa Kastanienallee'!C51)</f>
        <v/>
      </c>
      <c r="D51" s="304" t="str">
        <f>'Kalk UHR KiGa Kastanienallee'!D51</f>
        <v>Schlafraum</v>
      </c>
      <c r="E51" s="231"/>
      <c r="F51" s="197">
        <v>0</v>
      </c>
      <c r="G51" s="197">
        <v>12</v>
      </c>
      <c r="H51" s="188">
        <f t="shared" si="16"/>
        <v>0</v>
      </c>
      <c r="I51" s="546"/>
      <c r="J51" s="189"/>
      <c r="K51" s="190">
        <f t="shared" si="17"/>
        <v>0</v>
      </c>
      <c r="L51" s="545">
        <f t="shared" si="2"/>
        <v>0</v>
      </c>
      <c r="M51" s="191">
        <f t="shared" si="18"/>
        <v>0</v>
      </c>
      <c r="N51" s="191">
        <f t="shared" si="19"/>
        <v>0</v>
      </c>
      <c r="O51" s="191">
        <f t="shared" si="20"/>
        <v>0</v>
      </c>
      <c r="P51" s="548"/>
    </row>
    <row r="52" spans="1:16" s="58" customFormat="1" ht="24" customHeight="1" x14ac:dyDescent="0.3">
      <c r="A52" s="423" t="str">
        <f>'Kalk UHR KiGa Kastanienallee'!A52</f>
        <v>Altbestand</v>
      </c>
      <c r="B52" s="304" t="str">
        <f>'Kalk UHR KiGa Kastanienallee'!B52</f>
        <v>EG</v>
      </c>
      <c r="C52" s="304" t="str">
        <f>IF('Kalk UHR KiGa Kastanienallee'!C52="","",'Kalk UHR KiGa Kastanienallee'!C52)</f>
        <v/>
      </c>
      <c r="D52" s="304" t="str">
        <f>'Kalk UHR KiGa Kastanienallee'!D52</f>
        <v>Kita 4</v>
      </c>
      <c r="E52" s="526"/>
      <c r="F52" s="197">
        <v>0</v>
      </c>
      <c r="G52" s="197">
        <v>12</v>
      </c>
      <c r="H52" s="188">
        <f t="shared" si="16"/>
        <v>0</v>
      </c>
      <c r="I52" s="546"/>
      <c r="J52" s="189"/>
      <c r="K52" s="190">
        <f t="shared" si="17"/>
        <v>0</v>
      </c>
      <c r="L52" s="545">
        <f t="shared" si="2"/>
        <v>0</v>
      </c>
      <c r="M52" s="191">
        <f t="shared" si="18"/>
        <v>0</v>
      </c>
      <c r="N52" s="191">
        <f t="shared" si="19"/>
        <v>0</v>
      </c>
      <c r="O52" s="191">
        <f t="shared" si="20"/>
        <v>0</v>
      </c>
      <c r="P52" s="548"/>
    </row>
    <row r="53" spans="1:16" s="58" customFormat="1" ht="24" customHeight="1" x14ac:dyDescent="0.3">
      <c r="A53" s="423" t="str">
        <f>'Kalk UHR KiGa Kastanienallee'!A53</f>
        <v>Altbestand</v>
      </c>
      <c r="B53" s="304" t="str">
        <f>'Kalk UHR KiGa Kastanienallee'!B53</f>
        <v>EG</v>
      </c>
      <c r="C53" s="304" t="str">
        <f>IF('Kalk UHR KiGa Kastanienallee'!C53="","",'Kalk UHR KiGa Kastanienallee'!C53)</f>
        <v/>
      </c>
      <c r="D53" s="304" t="str">
        <f>'Kalk UHR KiGa Kastanienallee'!D53</f>
        <v>Treppe 4 zur Galerie Schlafen</v>
      </c>
      <c r="E53" s="526"/>
      <c r="F53" s="197">
        <v>0</v>
      </c>
      <c r="G53" s="197">
        <v>12</v>
      </c>
      <c r="H53" s="188">
        <f t="shared" si="16"/>
        <v>0</v>
      </c>
      <c r="I53" s="546"/>
      <c r="J53" s="189"/>
      <c r="K53" s="190">
        <f t="shared" si="17"/>
        <v>0</v>
      </c>
      <c r="L53" s="545">
        <f t="shared" si="2"/>
        <v>0</v>
      </c>
      <c r="M53" s="191">
        <f t="shared" si="18"/>
        <v>0</v>
      </c>
      <c r="N53" s="191">
        <f t="shared" si="19"/>
        <v>0</v>
      </c>
      <c r="O53" s="191">
        <f t="shared" si="20"/>
        <v>0</v>
      </c>
      <c r="P53" s="548"/>
    </row>
    <row r="54" spans="1:16" s="58" customFormat="1" ht="24" customHeight="1" x14ac:dyDescent="0.3">
      <c r="A54" s="423" t="str">
        <f>'Kalk UHR KiGa Kastanienallee'!A54</f>
        <v>Altbestand</v>
      </c>
      <c r="B54" s="304" t="str">
        <f>'Kalk UHR KiGa Kastanienallee'!B54</f>
        <v>EG</v>
      </c>
      <c r="C54" s="304" t="str">
        <f>IF('Kalk UHR KiGa Kastanienallee'!C54="","",'Kalk UHR KiGa Kastanienallee'!C54)</f>
        <v/>
      </c>
      <c r="D54" s="304" t="str">
        <f>'Kalk UHR KiGa Kastanienallee'!D54</f>
        <v>Flur</v>
      </c>
      <c r="E54" s="526"/>
      <c r="F54" s="197">
        <v>0</v>
      </c>
      <c r="G54" s="197">
        <v>12</v>
      </c>
      <c r="H54" s="188">
        <f t="shared" si="16"/>
        <v>0</v>
      </c>
      <c r="I54" s="546"/>
      <c r="J54" s="189"/>
      <c r="K54" s="190">
        <f t="shared" si="17"/>
        <v>0</v>
      </c>
      <c r="L54" s="545">
        <f t="shared" si="2"/>
        <v>0</v>
      </c>
      <c r="M54" s="191">
        <f t="shared" si="18"/>
        <v>0</v>
      </c>
      <c r="N54" s="191">
        <f t="shared" si="19"/>
        <v>0</v>
      </c>
      <c r="O54" s="191">
        <f t="shared" si="20"/>
        <v>0</v>
      </c>
      <c r="P54" s="548"/>
    </row>
    <row r="55" spans="1:16" s="58" customFormat="1" ht="24" customHeight="1" x14ac:dyDescent="0.3">
      <c r="A55" s="423" t="str">
        <f>'Kalk UHR KiGa Kastanienallee'!A55</f>
        <v>Altbestand</v>
      </c>
      <c r="B55" s="304" t="str">
        <f>'Kalk UHR KiGa Kastanienallee'!B55</f>
        <v>EG</v>
      </c>
      <c r="C55" s="304" t="str">
        <f>IF('Kalk UHR KiGa Kastanienallee'!C55="","",'Kalk UHR KiGa Kastanienallee'!C55)</f>
        <v/>
      </c>
      <c r="D55" s="304" t="str">
        <f>'Kalk UHR KiGa Kastanienallee'!D55</f>
        <v>Gruppenraum 3</v>
      </c>
      <c r="E55" s="526"/>
      <c r="F55" s="197">
        <v>0</v>
      </c>
      <c r="G55" s="197">
        <v>12</v>
      </c>
      <c r="H55" s="188">
        <f t="shared" si="16"/>
        <v>0</v>
      </c>
      <c r="I55" s="546"/>
      <c r="J55" s="189"/>
      <c r="K55" s="190">
        <f t="shared" si="17"/>
        <v>0</v>
      </c>
      <c r="L55" s="545">
        <f t="shared" si="2"/>
        <v>0</v>
      </c>
      <c r="M55" s="191">
        <f t="shared" si="18"/>
        <v>0</v>
      </c>
      <c r="N55" s="191">
        <f t="shared" si="19"/>
        <v>0</v>
      </c>
      <c r="O55" s="191">
        <f t="shared" si="20"/>
        <v>0</v>
      </c>
      <c r="P55" s="548"/>
    </row>
    <row r="56" spans="1:16" s="58" customFormat="1" ht="24" customHeight="1" x14ac:dyDescent="0.3">
      <c r="A56" s="423" t="str">
        <f>'Kalk UHR KiGa Kastanienallee'!A56</f>
        <v>Altbestand</v>
      </c>
      <c r="B56" s="304" t="str">
        <f>'Kalk UHR KiGa Kastanienallee'!B56</f>
        <v>EG</v>
      </c>
      <c r="C56" s="304" t="str">
        <f>IF('Kalk UHR KiGa Kastanienallee'!C56="","",'Kalk UHR KiGa Kastanienallee'!C56)</f>
        <v/>
      </c>
      <c r="D56" s="304" t="str">
        <f>'Kalk UHR KiGa Kastanienallee'!D56</f>
        <v>Treppe 3 zur Galerie</v>
      </c>
      <c r="E56" s="526"/>
      <c r="F56" s="197">
        <v>0</v>
      </c>
      <c r="G56" s="197">
        <v>12</v>
      </c>
      <c r="H56" s="188">
        <f t="shared" si="16"/>
        <v>0</v>
      </c>
      <c r="I56" s="546"/>
      <c r="J56" s="189"/>
      <c r="K56" s="190">
        <f t="shared" si="17"/>
        <v>0</v>
      </c>
      <c r="L56" s="545">
        <f t="shared" si="2"/>
        <v>0</v>
      </c>
      <c r="M56" s="191">
        <f t="shared" si="18"/>
        <v>0</v>
      </c>
      <c r="N56" s="191">
        <f t="shared" si="19"/>
        <v>0</v>
      </c>
      <c r="O56" s="191">
        <f t="shared" si="20"/>
        <v>0</v>
      </c>
      <c r="P56" s="548"/>
    </row>
    <row r="57" spans="1:16" s="58" customFormat="1" ht="29.4" customHeight="1" x14ac:dyDescent="0.3">
      <c r="A57" s="423" t="str">
        <f>'Kalk UHR KiGa Kastanienallee'!A57</f>
        <v>Altbestand</v>
      </c>
      <c r="B57" s="304" t="str">
        <f>'Kalk UHR KiGa Kastanienallee'!B57</f>
        <v>EG</v>
      </c>
      <c r="C57" s="304" t="str">
        <f>IF('Kalk UHR KiGa Kastanienallee'!C57="","",'Kalk UHR KiGa Kastanienallee'!C57)</f>
        <v/>
      </c>
      <c r="D57" s="304" t="str">
        <f>'Kalk UHR KiGa Kastanienallee'!D57</f>
        <v>Treppe zu Besprechung OG</v>
      </c>
      <c r="E57" s="526"/>
      <c r="F57" s="197">
        <v>0</v>
      </c>
      <c r="G57" s="197">
        <v>12</v>
      </c>
      <c r="H57" s="188">
        <f t="shared" si="16"/>
        <v>0</v>
      </c>
      <c r="I57" s="546"/>
      <c r="J57" s="189"/>
      <c r="K57" s="190">
        <f t="shared" si="17"/>
        <v>0</v>
      </c>
      <c r="L57" s="545">
        <f t="shared" si="2"/>
        <v>0</v>
      </c>
      <c r="M57" s="191">
        <f t="shared" si="18"/>
        <v>0</v>
      </c>
      <c r="N57" s="191">
        <f t="shared" si="19"/>
        <v>0</v>
      </c>
      <c r="O57" s="191">
        <f t="shared" si="20"/>
        <v>0</v>
      </c>
      <c r="P57" s="548"/>
    </row>
    <row r="58" spans="1:16" s="58" customFormat="1" ht="29.4" customHeight="1" x14ac:dyDescent="0.3">
      <c r="A58" s="423" t="str">
        <f>'Kalk UHR KiGa Kastanienallee'!A58</f>
        <v>Altbestand</v>
      </c>
      <c r="B58" s="304" t="str">
        <f>'Kalk UHR KiGa Kastanienallee'!B58</f>
        <v>EG</v>
      </c>
      <c r="C58" s="304" t="str">
        <f>IF('Kalk UHR KiGa Kastanienallee'!C58="","",'Kalk UHR KiGa Kastanienallee'!C58)</f>
        <v/>
      </c>
      <c r="D58" s="304" t="str">
        <f>'Kalk UHR KiGa Kastanienallee'!D58</f>
        <v>Küche</v>
      </c>
      <c r="F58" s="197">
        <v>0</v>
      </c>
      <c r="G58" s="197">
        <v>12</v>
      </c>
      <c r="H58" s="188">
        <f t="shared" si="16"/>
        <v>0</v>
      </c>
      <c r="I58" s="546"/>
      <c r="J58" s="189"/>
      <c r="K58" s="190">
        <f t="shared" si="17"/>
        <v>0</v>
      </c>
      <c r="L58" s="545">
        <f t="shared" si="2"/>
        <v>0</v>
      </c>
      <c r="M58" s="191">
        <f t="shared" si="18"/>
        <v>0</v>
      </c>
      <c r="N58" s="191">
        <f t="shared" si="19"/>
        <v>0</v>
      </c>
      <c r="O58" s="191">
        <f t="shared" si="20"/>
        <v>0</v>
      </c>
      <c r="P58" s="548"/>
    </row>
    <row r="59" spans="1:16" s="58" customFormat="1" ht="29.4" customHeight="1" x14ac:dyDescent="0.3">
      <c r="A59" s="423" t="str">
        <f>'Kalk UHR KiGa Kastanienallee'!A59</f>
        <v>Altbestand</v>
      </c>
      <c r="B59" s="304" t="str">
        <f>'Kalk UHR KiGa Kastanienallee'!B59</f>
        <v>EG</v>
      </c>
      <c r="C59" s="304" t="str">
        <f>IF('Kalk UHR KiGa Kastanienallee'!C59="","",'Kalk UHR KiGa Kastanienallee'!C59)</f>
        <v/>
      </c>
      <c r="D59" s="304" t="str">
        <f>'Kalk UHR KiGa Kastanienallee'!D59</f>
        <v>Flur</v>
      </c>
      <c r="E59" s="231"/>
      <c r="F59" s="197">
        <v>0</v>
      </c>
      <c r="G59" s="197">
        <v>12</v>
      </c>
      <c r="H59" s="188">
        <f t="shared" si="16"/>
        <v>0</v>
      </c>
      <c r="I59" s="546"/>
      <c r="J59" s="189"/>
      <c r="K59" s="190">
        <f t="shared" si="17"/>
        <v>0</v>
      </c>
      <c r="L59" s="545">
        <f t="shared" si="2"/>
        <v>0</v>
      </c>
      <c r="M59" s="191">
        <f t="shared" si="18"/>
        <v>0</v>
      </c>
      <c r="N59" s="191">
        <f t="shared" si="19"/>
        <v>0</v>
      </c>
      <c r="O59" s="191">
        <f t="shared" si="20"/>
        <v>0</v>
      </c>
      <c r="P59" s="548"/>
    </row>
    <row r="60" spans="1:16" s="58" customFormat="1" ht="24" customHeight="1" x14ac:dyDescent="0.3">
      <c r="A60" s="423" t="str">
        <f>'Kalk UHR KiGa Kastanienallee'!A60</f>
        <v>Altbestand</v>
      </c>
      <c r="B60" s="304" t="str">
        <f>'Kalk UHR KiGa Kastanienallee'!B60</f>
        <v>EG</v>
      </c>
      <c r="C60" s="304" t="str">
        <f>IF('Kalk UHR KiGa Kastanienallee'!C60="","",'Kalk UHR KiGa Kastanienallee'!C60)</f>
        <v/>
      </c>
      <c r="D60" s="304" t="str">
        <f>'Kalk UHR KiGa Kastanienallee'!D60</f>
        <v>Personal WC</v>
      </c>
      <c r="E60" s="231"/>
      <c r="F60" s="197">
        <v>0</v>
      </c>
      <c r="G60" s="197">
        <v>12</v>
      </c>
      <c r="H60" s="188">
        <f t="shared" si="16"/>
        <v>0</v>
      </c>
      <c r="I60" s="546"/>
      <c r="J60" s="189"/>
      <c r="K60" s="190">
        <f t="shared" si="17"/>
        <v>0</v>
      </c>
      <c r="L60" s="545">
        <f t="shared" si="2"/>
        <v>0</v>
      </c>
      <c r="M60" s="191">
        <f t="shared" si="18"/>
        <v>0</v>
      </c>
      <c r="N60" s="191">
        <f t="shared" si="19"/>
        <v>0</v>
      </c>
      <c r="O60" s="191">
        <f t="shared" si="20"/>
        <v>0</v>
      </c>
      <c r="P60" s="548"/>
    </row>
    <row r="61" spans="1:16" s="58" customFormat="1" ht="24" customHeight="1" x14ac:dyDescent="0.3">
      <c r="A61" s="423" t="str">
        <f>'Kalk UHR KiGa Kastanienallee'!A61</f>
        <v>Neubau/Umbau</v>
      </c>
      <c r="B61" s="304" t="str">
        <f>'Kalk UHR KiGa Kastanienallee'!B61</f>
        <v>EG</v>
      </c>
      <c r="C61" s="304" t="str">
        <f>IF('Kalk UHR KiGa Kastanienallee'!C61="","",'Kalk UHR KiGa Kastanienallee'!C61)</f>
        <v/>
      </c>
      <c r="D61" s="304" t="str">
        <f>'Kalk UHR KiGa Kastanienallee'!D61</f>
        <v>Nassbereich Kita 3+4</v>
      </c>
      <c r="E61" s="231"/>
      <c r="F61" s="197">
        <v>0</v>
      </c>
      <c r="G61" s="197">
        <v>12</v>
      </c>
      <c r="H61" s="188">
        <f t="shared" si="16"/>
        <v>0</v>
      </c>
      <c r="I61" s="546"/>
      <c r="J61" s="189"/>
      <c r="K61" s="190">
        <f t="shared" si="17"/>
        <v>0</v>
      </c>
      <c r="L61" s="545">
        <f t="shared" si="2"/>
        <v>0</v>
      </c>
      <c r="M61" s="191">
        <f t="shared" si="18"/>
        <v>0</v>
      </c>
      <c r="N61" s="191">
        <f t="shared" si="19"/>
        <v>0</v>
      </c>
      <c r="O61" s="191">
        <f t="shared" si="20"/>
        <v>0</v>
      </c>
      <c r="P61" s="548"/>
    </row>
    <row r="62" spans="1:16" s="58" customFormat="1" ht="24.6" customHeight="1" x14ac:dyDescent="0.3">
      <c r="A62" s="423" t="str">
        <f>'Kalk UHR KiGa Kastanienallee'!A62</f>
        <v>Neubau/Umbau</v>
      </c>
      <c r="B62" s="304" t="str">
        <f>'Kalk UHR KiGa Kastanienallee'!B62</f>
        <v>EG</v>
      </c>
      <c r="C62" s="304" t="str">
        <f>IF('Kalk UHR KiGa Kastanienallee'!C62="","",'Kalk UHR KiGa Kastanienallee'!C62)</f>
        <v/>
      </c>
      <c r="D62" s="304" t="str">
        <f>'Kalk UHR KiGa Kastanienallee'!D62</f>
        <v>Garderobe 3+4</v>
      </c>
      <c r="E62" s="231"/>
      <c r="F62" s="197">
        <v>0</v>
      </c>
      <c r="G62" s="197">
        <v>12</v>
      </c>
      <c r="H62" s="188">
        <f t="shared" si="16"/>
        <v>0</v>
      </c>
      <c r="I62" s="546"/>
      <c r="J62" s="189"/>
      <c r="K62" s="190">
        <f t="shared" si="17"/>
        <v>0</v>
      </c>
      <c r="L62" s="545">
        <f t="shared" si="2"/>
        <v>0</v>
      </c>
      <c r="M62" s="191">
        <f t="shared" si="18"/>
        <v>0</v>
      </c>
      <c r="N62" s="191">
        <f t="shared" si="19"/>
        <v>0</v>
      </c>
      <c r="O62" s="191">
        <f t="shared" si="20"/>
        <v>0</v>
      </c>
      <c r="P62" s="548"/>
    </row>
    <row r="63" spans="1:16" s="58" customFormat="1" ht="24" customHeight="1" x14ac:dyDescent="0.3">
      <c r="A63" s="423" t="str">
        <f>'Kalk UHR KiGa Kastanienallee'!A63</f>
        <v>Neubau/Umbau</v>
      </c>
      <c r="B63" s="304" t="str">
        <f>'Kalk UHR KiGa Kastanienallee'!B63</f>
        <v>EG</v>
      </c>
      <c r="C63" s="304" t="str">
        <f>IF('Kalk UHR KiGa Kastanienallee'!C63="","",'Kalk UHR KiGa Kastanienallee'!C63)</f>
        <v/>
      </c>
      <c r="D63" s="304" t="str">
        <f>'Kalk UHR KiGa Kastanienallee'!D63</f>
        <v>Flur/Garderobe/Nebeneingang</v>
      </c>
      <c r="E63" s="231">
        <v>4.7</v>
      </c>
      <c r="F63" s="197">
        <v>0</v>
      </c>
      <c r="G63" s="197">
        <v>12</v>
      </c>
      <c r="H63" s="188">
        <f t="shared" si="16"/>
        <v>56.400000000000006</v>
      </c>
      <c r="I63" s="546"/>
      <c r="J63" s="189"/>
      <c r="K63" s="190">
        <f t="shared" si="17"/>
        <v>0</v>
      </c>
      <c r="L63" s="545">
        <f t="shared" si="2"/>
        <v>0</v>
      </c>
      <c r="M63" s="191">
        <f t="shared" si="18"/>
        <v>0</v>
      </c>
      <c r="N63" s="191">
        <f t="shared" si="19"/>
        <v>0</v>
      </c>
      <c r="O63" s="191">
        <f t="shared" si="20"/>
        <v>0</v>
      </c>
      <c r="P63" s="548"/>
    </row>
    <row r="64" spans="1:16" s="58" customFormat="1" ht="24" customHeight="1" x14ac:dyDescent="0.3">
      <c r="A64" s="423" t="str">
        <f>'Kalk UHR KiGa Kastanienallee'!A64</f>
        <v>Neubau/Umbau</v>
      </c>
      <c r="B64" s="304" t="str">
        <f>'Kalk UHR KiGa Kastanienallee'!B64</f>
        <v>EG</v>
      </c>
      <c r="C64" s="304" t="str">
        <f>IF('Kalk UHR KiGa Kastanienallee'!C64="","",'Kalk UHR KiGa Kastanienallee'!C64)</f>
        <v/>
      </c>
      <c r="D64" s="304" t="str">
        <f>'Kalk UHR KiGa Kastanienallee'!D64</f>
        <v>Kita 3</v>
      </c>
      <c r="E64" s="526">
        <v>4.7</v>
      </c>
      <c r="F64" s="197">
        <v>0</v>
      </c>
      <c r="G64" s="197">
        <v>12</v>
      </c>
      <c r="H64" s="188">
        <f t="shared" si="16"/>
        <v>56.400000000000006</v>
      </c>
      <c r="I64" s="546"/>
      <c r="J64" s="189"/>
      <c r="K64" s="190">
        <f t="shared" si="17"/>
        <v>0</v>
      </c>
      <c r="L64" s="545">
        <f t="shared" si="2"/>
        <v>0</v>
      </c>
      <c r="M64" s="191">
        <f t="shared" si="18"/>
        <v>0</v>
      </c>
      <c r="N64" s="191">
        <f t="shared" si="19"/>
        <v>0</v>
      </c>
      <c r="O64" s="191">
        <f t="shared" si="20"/>
        <v>0</v>
      </c>
      <c r="P64" s="548"/>
    </row>
    <row r="65" spans="1:16" s="58" customFormat="1" ht="24" customHeight="1" x14ac:dyDescent="0.3">
      <c r="A65" s="423" t="str">
        <f>'Kalk UHR KiGa Kastanienallee'!A65</f>
        <v>Neubau/Umbau</v>
      </c>
      <c r="B65" s="304" t="str">
        <f>'Kalk UHR KiGa Kastanienallee'!B65</f>
        <v>EG</v>
      </c>
      <c r="C65" s="304" t="str">
        <f>IF('Kalk UHR KiGa Kastanienallee'!C65="","",'Kalk UHR KiGa Kastanienallee'!C65)</f>
        <v/>
      </c>
      <c r="D65" s="304" t="str">
        <f>'Kalk UHR KiGa Kastanienallee'!D65</f>
        <v>Schlafen Kita 3</v>
      </c>
      <c r="E65" s="526">
        <v>4.7</v>
      </c>
      <c r="F65" s="197">
        <v>0</v>
      </c>
      <c r="G65" s="197">
        <v>12</v>
      </c>
      <c r="H65" s="188">
        <f t="shared" si="16"/>
        <v>56.400000000000006</v>
      </c>
      <c r="I65" s="546"/>
      <c r="J65" s="189"/>
      <c r="K65" s="190">
        <f t="shared" si="17"/>
        <v>0</v>
      </c>
      <c r="L65" s="545">
        <f t="shared" si="2"/>
        <v>0</v>
      </c>
      <c r="M65" s="191">
        <f t="shared" si="18"/>
        <v>0</v>
      </c>
      <c r="N65" s="191">
        <f t="shared" si="19"/>
        <v>0</v>
      </c>
      <c r="O65" s="191">
        <f t="shared" si="20"/>
        <v>0</v>
      </c>
      <c r="P65" s="548"/>
    </row>
    <row r="66" spans="1:16" s="58" customFormat="1" ht="24" customHeight="1" x14ac:dyDescent="0.3">
      <c r="A66" s="423" t="str">
        <f>'Kalk UHR KiGa Kastanienallee'!A66</f>
        <v>Neubau/Umbau</v>
      </c>
      <c r="B66" s="304" t="str">
        <f>'Kalk UHR KiGa Kastanienallee'!B66</f>
        <v>EG</v>
      </c>
      <c r="C66" s="304" t="str">
        <f>IF('Kalk UHR KiGa Kastanienallee'!C66="","",'Kalk UHR KiGa Kastanienallee'!C66)</f>
        <v/>
      </c>
      <c r="D66" s="304" t="str">
        <f>'Kalk UHR KiGa Kastanienallee'!D66</f>
        <v>Vorbereich Kita 1+2</v>
      </c>
      <c r="F66" s="197">
        <v>0</v>
      </c>
      <c r="G66" s="197">
        <v>12</v>
      </c>
      <c r="H66" s="188">
        <f t="shared" si="16"/>
        <v>0</v>
      </c>
      <c r="I66" s="546"/>
      <c r="J66" s="189"/>
      <c r="K66" s="190">
        <f t="shared" si="17"/>
        <v>0</v>
      </c>
      <c r="L66" s="545">
        <f t="shared" si="2"/>
        <v>0</v>
      </c>
      <c r="M66" s="191">
        <f t="shared" si="18"/>
        <v>0</v>
      </c>
      <c r="N66" s="191">
        <f t="shared" si="19"/>
        <v>0</v>
      </c>
      <c r="O66" s="191">
        <f t="shared" si="20"/>
        <v>0</v>
      </c>
      <c r="P66" s="548"/>
    </row>
    <row r="67" spans="1:16" s="58" customFormat="1" ht="28.05" customHeight="1" x14ac:dyDescent="0.3">
      <c r="A67" s="423" t="str">
        <f>'Kalk UHR KiGa Kastanienallee'!A67</f>
        <v>Neubau/Umbau</v>
      </c>
      <c r="B67" s="304" t="str">
        <f>'Kalk UHR KiGa Kastanienallee'!B67</f>
        <v>EG</v>
      </c>
      <c r="C67" s="304" t="str">
        <f>IF('Kalk UHR KiGa Kastanienallee'!C67="","",'Kalk UHR KiGa Kastanienallee'!C67)</f>
        <v/>
      </c>
      <c r="D67" s="304" t="str">
        <f>'Kalk UHR KiGa Kastanienallee'!D67</f>
        <v>Nassbereich Kita 1+2</v>
      </c>
      <c r="E67" s="526">
        <v>3.54</v>
      </c>
      <c r="F67" s="197">
        <v>0</v>
      </c>
      <c r="G67" s="197">
        <v>12</v>
      </c>
      <c r="H67" s="188">
        <f t="shared" si="16"/>
        <v>42.480000000000004</v>
      </c>
      <c r="I67" s="546"/>
      <c r="J67" s="189"/>
      <c r="K67" s="190">
        <f t="shared" si="17"/>
        <v>0</v>
      </c>
      <c r="L67" s="545">
        <f t="shared" si="2"/>
        <v>0</v>
      </c>
      <c r="M67" s="191">
        <f t="shared" si="18"/>
        <v>0</v>
      </c>
      <c r="N67" s="191">
        <f t="shared" si="19"/>
        <v>0</v>
      </c>
      <c r="O67" s="191">
        <f t="shared" si="20"/>
        <v>0</v>
      </c>
      <c r="P67" s="548"/>
    </row>
    <row r="68" spans="1:16" s="58" customFormat="1" ht="24" customHeight="1" x14ac:dyDescent="0.3">
      <c r="A68" s="423" t="str">
        <f>'Kalk UHR KiGa Kastanienallee'!A68</f>
        <v>Neubau/Umbau</v>
      </c>
      <c r="B68" s="304" t="str">
        <f>'Kalk UHR KiGa Kastanienallee'!B68</f>
        <v>EG</v>
      </c>
      <c r="C68" s="304" t="str">
        <f>IF('Kalk UHR KiGa Kastanienallee'!C68="","",'Kalk UHR KiGa Kastanienallee'!C68)</f>
        <v/>
      </c>
      <c r="D68" s="304" t="str">
        <f>'Kalk UHR KiGa Kastanienallee'!D68</f>
        <v>Garderobe 1+2</v>
      </c>
      <c r="E68" s="526"/>
      <c r="F68" s="197">
        <v>0</v>
      </c>
      <c r="G68" s="197">
        <v>12</v>
      </c>
      <c r="H68" s="188">
        <f t="shared" si="16"/>
        <v>0</v>
      </c>
      <c r="I68" s="546"/>
      <c r="J68" s="189"/>
      <c r="K68" s="190">
        <f t="shared" si="17"/>
        <v>0</v>
      </c>
      <c r="L68" s="545">
        <f t="shared" si="2"/>
        <v>0</v>
      </c>
      <c r="M68" s="191">
        <f t="shared" si="18"/>
        <v>0</v>
      </c>
      <c r="N68" s="191">
        <f t="shared" si="19"/>
        <v>0</v>
      </c>
      <c r="O68" s="191">
        <f t="shared" si="20"/>
        <v>0</v>
      </c>
      <c r="P68" s="548"/>
    </row>
    <row r="69" spans="1:16" s="58" customFormat="1" ht="26.4" customHeight="1" x14ac:dyDescent="0.3">
      <c r="A69" s="423" t="str">
        <f>'Kalk UHR KiGa Kastanienallee'!A69</f>
        <v>Neubau/Umbau</v>
      </c>
      <c r="B69" s="304" t="str">
        <f>'Kalk UHR KiGa Kastanienallee'!B69</f>
        <v>EG</v>
      </c>
      <c r="C69" s="304" t="str">
        <f>IF('Kalk UHR KiGa Kastanienallee'!C69="","",'Kalk UHR KiGa Kastanienallee'!C69)</f>
        <v/>
      </c>
      <c r="D69" s="304" t="str">
        <f>'Kalk UHR KiGa Kastanienallee'!D69</f>
        <v>Kita 2</v>
      </c>
      <c r="E69" s="526">
        <v>3.54</v>
      </c>
      <c r="F69" s="197">
        <v>0</v>
      </c>
      <c r="G69" s="197">
        <v>12</v>
      </c>
      <c r="H69" s="188">
        <f t="shared" si="16"/>
        <v>42.480000000000004</v>
      </c>
      <c r="I69" s="546"/>
      <c r="J69" s="189"/>
      <c r="K69" s="190">
        <f t="shared" si="17"/>
        <v>0</v>
      </c>
      <c r="L69" s="545">
        <f t="shared" si="2"/>
        <v>0</v>
      </c>
      <c r="M69" s="191">
        <f t="shared" si="18"/>
        <v>0</v>
      </c>
      <c r="N69" s="191">
        <f t="shared" si="19"/>
        <v>0</v>
      </c>
      <c r="O69" s="191">
        <f t="shared" si="20"/>
        <v>0</v>
      </c>
      <c r="P69" s="548"/>
    </row>
    <row r="70" spans="1:16" s="58" customFormat="1" ht="26.4" customHeight="1" x14ac:dyDescent="0.3">
      <c r="A70" s="423" t="str">
        <f>'Kalk UHR KiGa Kastanienallee'!A70</f>
        <v>Neubau/Umbau</v>
      </c>
      <c r="B70" s="304" t="str">
        <f>'Kalk UHR KiGa Kastanienallee'!B70</f>
        <v>EG</v>
      </c>
      <c r="C70" s="304" t="str">
        <f>IF('Kalk UHR KiGa Kastanienallee'!C70="","",'Kalk UHR KiGa Kastanienallee'!C70)</f>
        <v/>
      </c>
      <c r="D70" s="304" t="str">
        <f>'Kalk UHR KiGa Kastanienallee'!D70</f>
        <v>Schlafen Kita 2</v>
      </c>
      <c r="E70" s="526">
        <v>3.54</v>
      </c>
      <c r="F70" s="197">
        <v>0</v>
      </c>
      <c r="G70" s="197">
        <v>12</v>
      </c>
      <c r="H70" s="188">
        <f t="shared" si="16"/>
        <v>42.480000000000004</v>
      </c>
      <c r="I70" s="546"/>
      <c r="J70" s="189"/>
      <c r="K70" s="190">
        <f t="shared" si="17"/>
        <v>0</v>
      </c>
      <c r="L70" s="545">
        <f t="shared" si="2"/>
        <v>0</v>
      </c>
      <c r="M70" s="191">
        <f t="shared" si="18"/>
        <v>0</v>
      </c>
      <c r="N70" s="191">
        <f t="shared" si="19"/>
        <v>0</v>
      </c>
      <c r="O70" s="191">
        <f t="shared" si="20"/>
        <v>0</v>
      </c>
      <c r="P70" s="548"/>
    </row>
    <row r="71" spans="1:16" s="58" customFormat="1" ht="26.4" customHeight="1" x14ac:dyDescent="0.3">
      <c r="A71" s="423" t="str">
        <f>'Kalk UHR KiGa Kastanienallee'!A71</f>
        <v>Neubau/Umbau</v>
      </c>
      <c r="B71" s="304" t="str">
        <f>'Kalk UHR KiGa Kastanienallee'!B71</f>
        <v>EG</v>
      </c>
      <c r="C71" s="304" t="str">
        <f>IF('Kalk UHR KiGa Kastanienallee'!C71="","",'Kalk UHR KiGa Kastanienallee'!C71)</f>
        <v/>
      </c>
      <c r="D71" s="304" t="str">
        <f>'Kalk UHR KiGa Kastanienallee'!D71</f>
        <v>Kita 1</v>
      </c>
      <c r="E71" s="526">
        <v>3.54</v>
      </c>
      <c r="F71" s="197">
        <v>0</v>
      </c>
      <c r="G71" s="197">
        <v>12</v>
      </c>
      <c r="H71" s="188">
        <f t="shared" si="16"/>
        <v>42.480000000000004</v>
      </c>
      <c r="I71" s="546"/>
      <c r="J71" s="189"/>
      <c r="K71" s="190">
        <f t="shared" si="17"/>
        <v>0</v>
      </c>
      <c r="L71" s="545">
        <f t="shared" si="2"/>
        <v>0</v>
      </c>
      <c r="M71" s="191">
        <f t="shared" si="18"/>
        <v>0</v>
      </c>
      <c r="N71" s="191">
        <f t="shared" si="19"/>
        <v>0</v>
      </c>
      <c r="O71" s="191">
        <f t="shared" si="20"/>
        <v>0</v>
      </c>
      <c r="P71" s="548"/>
    </row>
    <row r="72" spans="1:16" s="58" customFormat="1" ht="27" customHeight="1" x14ac:dyDescent="0.3">
      <c r="A72" s="423" t="str">
        <f>'Kalk UHR KiGa Kastanienallee'!A72</f>
        <v>Neubau/Umbau</v>
      </c>
      <c r="B72" s="304" t="str">
        <f>'Kalk UHR KiGa Kastanienallee'!B72</f>
        <v>EG</v>
      </c>
      <c r="C72" s="304" t="str">
        <f>IF('Kalk UHR KiGa Kastanienallee'!C72="","",'Kalk UHR KiGa Kastanienallee'!C72)</f>
        <v/>
      </c>
      <c r="D72" s="304" t="str">
        <f>'Kalk UHR KiGa Kastanienallee'!D72</f>
        <v>Schlafen Kita 1</v>
      </c>
      <c r="E72" s="526">
        <v>3.54</v>
      </c>
      <c r="F72" s="197">
        <v>0</v>
      </c>
      <c r="G72" s="197">
        <v>12</v>
      </c>
      <c r="H72" s="188">
        <f t="shared" si="16"/>
        <v>42.480000000000004</v>
      </c>
      <c r="I72" s="546"/>
      <c r="J72" s="189"/>
      <c r="K72" s="190">
        <f t="shared" si="17"/>
        <v>0</v>
      </c>
      <c r="L72" s="545">
        <f t="shared" si="2"/>
        <v>0</v>
      </c>
      <c r="M72" s="191">
        <f t="shared" si="18"/>
        <v>0</v>
      </c>
      <c r="N72" s="191">
        <f t="shared" si="19"/>
        <v>0</v>
      </c>
      <c r="O72" s="191">
        <f t="shared" si="20"/>
        <v>0</v>
      </c>
      <c r="P72" s="548"/>
    </row>
    <row r="73" spans="1:16" s="58" customFormat="1" ht="29.4" customHeight="1" x14ac:dyDescent="0.3">
      <c r="A73" s="423" t="str">
        <f>'Kalk UHR KiGa Kastanienallee'!A73</f>
        <v>Neubau/Umbau</v>
      </c>
      <c r="B73" s="304" t="str">
        <f>'Kalk UHR KiGa Kastanienallee'!B73</f>
        <v>EG</v>
      </c>
      <c r="C73" s="304" t="str">
        <f>IF('Kalk UHR KiGa Kastanienallee'!C73="","",'Kalk UHR KiGa Kastanienallee'!C73)</f>
        <v/>
      </c>
      <c r="D73" s="304" t="str">
        <f>'Kalk UHR KiGa Kastanienallee'!D73</f>
        <v>Treppe zum OG</v>
      </c>
      <c r="E73" s="231"/>
      <c r="F73" s="197">
        <v>0</v>
      </c>
      <c r="G73" s="197">
        <v>12</v>
      </c>
      <c r="H73" s="188">
        <f t="shared" si="16"/>
        <v>0</v>
      </c>
      <c r="I73" s="546"/>
      <c r="J73" s="189"/>
      <c r="K73" s="190">
        <f t="shared" si="17"/>
        <v>0</v>
      </c>
      <c r="L73" s="545">
        <f t="shared" si="2"/>
        <v>0</v>
      </c>
      <c r="M73" s="191">
        <f t="shared" si="18"/>
        <v>0</v>
      </c>
      <c r="N73" s="191">
        <f t="shared" si="19"/>
        <v>0</v>
      </c>
      <c r="O73" s="191">
        <f t="shared" si="20"/>
        <v>0</v>
      </c>
      <c r="P73" s="548"/>
    </row>
    <row r="74" spans="1:16" s="58" customFormat="1" ht="29.4" customHeight="1" x14ac:dyDescent="0.3">
      <c r="A74" s="423" t="str">
        <f>'Kalk UHR KiGa Kastanienallee'!A74</f>
        <v>Altbestand (Pestalozzistr.)</v>
      </c>
      <c r="B74" s="304" t="str">
        <f>'Kalk UHR KiGa Kastanienallee'!B74</f>
        <v>OG</v>
      </c>
      <c r="C74" s="304" t="str">
        <f>IF('Kalk UHR KiGa Kastanienallee'!C74="","",'Kalk UHR KiGa Kastanienallee'!C74)</f>
        <v/>
      </c>
      <c r="D74" s="304" t="str">
        <f>'Kalk UHR KiGa Kastanienallee'!D74</f>
        <v>Treppenhaus zum OG</v>
      </c>
      <c r="E74" s="231"/>
      <c r="F74" s="197">
        <v>0</v>
      </c>
      <c r="G74" s="197">
        <v>12</v>
      </c>
      <c r="H74" s="188">
        <f t="shared" si="16"/>
        <v>0</v>
      </c>
      <c r="I74" s="546"/>
      <c r="J74" s="189"/>
      <c r="K74" s="190">
        <f t="shared" si="17"/>
        <v>0</v>
      </c>
      <c r="L74" s="545">
        <f t="shared" si="2"/>
        <v>0</v>
      </c>
      <c r="M74" s="191">
        <f t="shared" si="18"/>
        <v>0</v>
      </c>
      <c r="N74" s="191">
        <f t="shared" si="19"/>
        <v>0</v>
      </c>
      <c r="O74" s="191">
        <f t="shared" si="20"/>
        <v>0</v>
      </c>
      <c r="P74" s="548"/>
    </row>
    <row r="75" spans="1:16" s="58" customFormat="1" ht="24" customHeight="1" x14ac:dyDescent="0.3">
      <c r="A75" s="423" t="str">
        <f>'Kalk UHR KiGa Kastanienallee'!A75</f>
        <v>Altbestand (Pestalozzistr.)</v>
      </c>
      <c r="B75" s="304" t="str">
        <f>'Kalk UHR KiGa Kastanienallee'!B75</f>
        <v>OG</v>
      </c>
      <c r="C75" s="304" t="str">
        <f>IF('Kalk UHR KiGa Kastanienallee'!C75="","",'Kalk UHR KiGa Kastanienallee'!C75)</f>
        <v/>
      </c>
      <c r="D75" s="304" t="str">
        <f>'Kalk UHR KiGa Kastanienallee'!D75</f>
        <v>Teeküche und Flur</v>
      </c>
      <c r="E75" s="231"/>
      <c r="F75" s="197">
        <v>0</v>
      </c>
      <c r="G75" s="197">
        <v>12</v>
      </c>
      <c r="H75" s="188">
        <f t="shared" si="16"/>
        <v>0</v>
      </c>
      <c r="I75" s="546"/>
      <c r="J75" s="189"/>
      <c r="K75" s="190">
        <f t="shared" si="17"/>
        <v>0</v>
      </c>
      <c r="L75" s="545">
        <f t="shared" ref="L75:L90" si="21">L$4</f>
        <v>0</v>
      </c>
      <c r="M75" s="191">
        <f t="shared" si="18"/>
        <v>0</v>
      </c>
      <c r="N75" s="191">
        <f t="shared" si="19"/>
        <v>0</v>
      </c>
      <c r="O75" s="191">
        <f t="shared" si="20"/>
        <v>0</v>
      </c>
      <c r="P75" s="548"/>
    </row>
    <row r="76" spans="1:16" s="58" customFormat="1" ht="24" customHeight="1" x14ac:dyDescent="0.3">
      <c r="A76" s="423" t="str">
        <f>'Kalk UHR KiGa Kastanienallee'!A76</f>
        <v>Altbestand (Pestalozzistr.)</v>
      </c>
      <c r="B76" s="304" t="str">
        <f>'Kalk UHR KiGa Kastanienallee'!B76</f>
        <v>OG</v>
      </c>
      <c r="C76" s="304" t="str">
        <f>IF('Kalk UHR KiGa Kastanienallee'!C76="","",'Kalk UHR KiGa Kastanienallee'!C76)</f>
        <v/>
      </c>
      <c r="D76" s="304" t="str">
        <f>'Kalk UHR KiGa Kastanienallee'!D76</f>
        <v>Personal/Besprechung</v>
      </c>
      <c r="E76" s="231"/>
      <c r="F76" s="197">
        <v>0</v>
      </c>
      <c r="G76" s="197">
        <v>12</v>
      </c>
      <c r="H76" s="188">
        <f t="shared" si="16"/>
        <v>0</v>
      </c>
      <c r="I76" s="546"/>
      <c r="J76" s="189"/>
      <c r="K76" s="190">
        <f t="shared" si="17"/>
        <v>0</v>
      </c>
      <c r="L76" s="545">
        <f t="shared" si="21"/>
        <v>0</v>
      </c>
      <c r="M76" s="191">
        <f t="shared" si="18"/>
        <v>0</v>
      </c>
      <c r="N76" s="191">
        <f t="shared" si="19"/>
        <v>0</v>
      </c>
      <c r="O76" s="191">
        <f t="shared" si="20"/>
        <v>0</v>
      </c>
      <c r="P76" s="548"/>
    </row>
    <row r="77" spans="1:16" s="58" customFormat="1" ht="24.6" customHeight="1" x14ac:dyDescent="0.3">
      <c r="A77" s="423" t="str">
        <f>'Kalk UHR KiGa Kastanienallee'!A77</f>
        <v>Altbestand (Pestalozzistr.)</v>
      </c>
      <c r="B77" s="304" t="str">
        <f>'Kalk UHR KiGa Kastanienallee'!B77</f>
        <v>OG</v>
      </c>
      <c r="C77" s="304" t="str">
        <f>IF('Kalk UHR KiGa Kastanienallee'!C77="","",'Kalk UHR KiGa Kastanienallee'!C77)</f>
        <v/>
      </c>
      <c r="D77" s="304" t="str">
        <f>'Kalk UHR KiGa Kastanienallee'!D77</f>
        <v>Besprechung</v>
      </c>
      <c r="E77" s="231"/>
      <c r="F77" s="197">
        <v>0</v>
      </c>
      <c r="G77" s="197">
        <v>12</v>
      </c>
      <c r="H77" s="188">
        <f t="shared" si="16"/>
        <v>0</v>
      </c>
      <c r="I77" s="546"/>
      <c r="J77" s="189"/>
      <c r="K77" s="190">
        <f t="shared" si="17"/>
        <v>0</v>
      </c>
      <c r="L77" s="545">
        <f t="shared" si="21"/>
        <v>0</v>
      </c>
      <c r="M77" s="191">
        <f t="shared" si="18"/>
        <v>0</v>
      </c>
      <c r="N77" s="191">
        <f t="shared" si="19"/>
        <v>0</v>
      </c>
      <c r="O77" s="191">
        <f t="shared" si="20"/>
        <v>0</v>
      </c>
      <c r="P77" s="548"/>
    </row>
    <row r="78" spans="1:16" s="58" customFormat="1" ht="24" customHeight="1" x14ac:dyDescent="0.3">
      <c r="A78" s="423" t="str">
        <f>'Kalk UHR KiGa Kastanienallee'!A78</f>
        <v>Altbestand (Pestalozzistr.)</v>
      </c>
      <c r="B78" s="304" t="str">
        <f>'Kalk UHR KiGa Kastanienallee'!B78</f>
        <v>OG</v>
      </c>
      <c r="C78" s="304" t="str">
        <f>IF('Kalk UHR KiGa Kastanienallee'!C78="","",'Kalk UHR KiGa Kastanienallee'!C78)</f>
        <v/>
      </c>
      <c r="D78" s="304" t="str">
        <f>'Kalk UHR KiGa Kastanienallee'!D78</f>
        <v>Lager</v>
      </c>
      <c r="E78" s="231"/>
      <c r="F78" s="197">
        <v>0</v>
      </c>
      <c r="G78" s="197">
        <v>12</v>
      </c>
      <c r="H78" s="188">
        <f t="shared" si="16"/>
        <v>0</v>
      </c>
      <c r="I78" s="546"/>
      <c r="J78" s="189"/>
      <c r="K78" s="190">
        <f t="shared" si="17"/>
        <v>0</v>
      </c>
      <c r="L78" s="545">
        <f t="shared" si="21"/>
        <v>0</v>
      </c>
      <c r="M78" s="191">
        <f t="shared" si="18"/>
        <v>0</v>
      </c>
      <c r="N78" s="191">
        <f t="shared" si="19"/>
        <v>0</v>
      </c>
      <c r="O78" s="191">
        <f t="shared" si="20"/>
        <v>0</v>
      </c>
      <c r="P78" s="548"/>
    </row>
    <row r="79" spans="1:16" s="58" customFormat="1" ht="24" customHeight="1" x14ac:dyDescent="0.3">
      <c r="A79" s="423" t="str">
        <f>'Kalk UHR KiGa Kastanienallee'!A79</f>
        <v>Altbestand</v>
      </c>
      <c r="B79" s="304" t="str">
        <f>'Kalk UHR KiGa Kastanienallee'!B79</f>
        <v>OG</v>
      </c>
      <c r="C79" s="304" t="str">
        <f>IF('Kalk UHR KiGa Kastanienallee'!C79="","",'Kalk UHR KiGa Kastanienallee'!C79)</f>
        <v/>
      </c>
      <c r="D79" s="304" t="str">
        <f>'Kalk UHR KiGa Kastanienallee'!D79</f>
        <v>Galerie Gruppenraum 1</v>
      </c>
      <c r="E79" s="231">
        <v>14.27</v>
      </c>
      <c r="F79" s="197">
        <v>0</v>
      </c>
      <c r="G79" s="197">
        <v>12</v>
      </c>
      <c r="H79" s="188">
        <f t="shared" si="16"/>
        <v>171.24</v>
      </c>
      <c r="I79" s="546"/>
      <c r="J79" s="189"/>
      <c r="K79" s="190">
        <f t="shared" si="17"/>
        <v>0</v>
      </c>
      <c r="L79" s="545">
        <f t="shared" si="21"/>
        <v>0</v>
      </c>
      <c r="M79" s="191">
        <f t="shared" si="18"/>
        <v>0</v>
      </c>
      <c r="N79" s="191">
        <f t="shared" si="19"/>
        <v>0</v>
      </c>
      <c r="O79" s="191">
        <f t="shared" si="20"/>
        <v>0</v>
      </c>
      <c r="P79" s="549" t="s">
        <v>841</v>
      </c>
    </row>
    <row r="80" spans="1:16" s="58" customFormat="1" ht="24" customHeight="1" x14ac:dyDescent="0.3">
      <c r="A80" s="423" t="str">
        <f>'Kalk UHR KiGa Kastanienallee'!A80</f>
        <v>Altbestand</v>
      </c>
      <c r="B80" s="304" t="str">
        <f>'Kalk UHR KiGa Kastanienallee'!B80</f>
        <v>OG</v>
      </c>
      <c r="C80" s="304" t="str">
        <f>IF('Kalk UHR KiGa Kastanienallee'!C80="","",'Kalk UHR KiGa Kastanienallee'!C80)</f>
        <v/>
      </c>
      <c r="D80" s="304" t="str">
        <f>'Kalk UHR KiGa Kastanienallee'!D80</f>
        <v>Galerie Gruppenraum 2</v>
      </c>
      <c r="E80" s="231">
        <v>14.27</v>
      </c>
      <c r="F80" s="197">
        <v>0</v>
      </c>
      <c r="G80" s="197">
        <v>12</v>
      </c>
      <c r="H80" s="188">
        <f t="shared" si="16"/>
        <v>171.24</v>
      </c>
      <c r="I80" s="546"/>
      <c r="J80" s="189"/>
      <c r="K80" s="190">
        <f t="shared" si="17"/>
        <v>0</v>
      </c>
      <c r="L80" s="545">
        <f t="shared" si="21"/>
        <v>0</v>
      </c>
      <c r="M80" s="191">
        <f t="shared" si="18"/>
        <v>0</v>
      </c>
      <c r="N80" s="191">
        <f t="shared" si="19"/>
        <v>0</v>
      </c>
      <c r="O80" s="191">
        <f t="shared" si="20"/>
        <v>0</v>
      </c>
      <c r="P80" s="549" t="s">
        <v>841</v>
      </c>
    </row>
    <row r="81" spans="1:16" s="58" customFormat="1" ht="24" customHeight="1" x14ac:dyDescent="0.3">
      <c r="A81" s="423" t="str">
        <f>'Kalk UHR KiGa Kastanienallee'!A81</f>
        <v>Altbestand</v>
      </c>
      <c r="B81" s="304" t="str">
        <f>'Kalk UHR KiGa Kastanienallee'!B81</f>
        <v>OG</v>
      </c>
      <c r="C81" s="304" t="str">
        <f>IF('Kalk UHR KiGa Kastanienallee'!C81="","",'Kalk UHR KiGa Kastanienallee'!C81)</f>
        <v/>
      </c>
      <c r="D81" s="304" t="str">
        <f>'Kalk UHR KiGa Kastanienallee'!D81</f>
        <v>Galerie Gruppenraum 4</v>
      </c>
      <c r="E81" s="231">
        <v>14.27</v>
      </c>
      <c r="F81" s="197">
        <v>0</v>
      </c>
      <c r="G81" s="197">
        <v>12</v>
      </c>
      <c r="H81" s="188">
        <f t="shared" si="16"/>
        <v>171.24</v>
      </c>
      <c r="I81" s="546"/>
      <c r="J81" s="189"/>
      <c r="K81" s="190">
        <f t="shared" si="17"/>
        <v>0</v>
      </c>
      <c r="L81" s="545">
        <f t="shared" si="21"/>
        <v>0</v>
      </c>
      <c r="M81" s="191">
        <f t="shared" si="18"/>
        <v>0</v>
      </c>
      <c r="N81" s="191">
        <f t="shared" si="19"/>
        <v>0</v>
      </c>
      <c r="O81" s="191">
        <f t="shared" si="20"/>
        <v>0</v>
      </c>
      <c r="P81" s="549" t="s">
        <v>841</v>
      </c>
    </row>
    <row r="82" spans="1:16" s="58" customFormat="1" ht="24" customHeight="1" x14ac:dyDescent="0.3">
      <c r="A82" s="423" t="str">
        <f>'Kalk UHR KiGa Kastanienallee'!A82</f>
        <v>Altbestand</v>
      </c>
      <c r="B82" s="304" t="str">
        <f>'Kalk UHR KiGa Kastanienallee'!B82</f>
        <v>OG</v>
      </c>
      <c r="C82" s="304" t="str">
        <f>IF('Kalk UHR KiGa Kastanienallee'!C82="","",'Kalk UHR KiGa Kastanienallee'!C82)</f>
        <v/>
      </c>
      <c r="D82" s="304" t="str">
        <f>D79</f>
        <v>Galerie Gruppenraum 1</v>
      </c>
      <c r="E82" s="231">
        <v>14.27</v>
      </c>
      <c r="F82" s="197">
        <v>0</v>
      </c>
      <c r="G82" s="197">
        <v>1</v>
      </c>
      <c r="H82" s="188">
        <f t="shared" ref="H82:H84" si="22">+E82*F82+E82*G82</f>
        <v>14.27</v>
      </c>
      <c r="I82" s="546"/>
      <c r="J82" s="189"/>
      <c r="K82" s="190">
        <f t="shared" ref="K82:K84" si="23">IFERROR((F82*E82/I82),0)+IFERROR((G82*E82/J82),0)</f>
        <v>0</v>
      </c>
      <c r="L82" s="545">
        <f t="shared" si="21"/>
        <v>0</v>
      </c>
      <c r="M82" s="191">
        <f t="shared" ref="M82:M84" si="24">IF(ISERROR(L82/I82),0,L82/I82)</f>
        <v>0</v>
      </c>
      <c r="N82" s="191">
        <f t="shared" ref="N82:N84" si="25">IF(ISERROR(L82/J82),0,L82/J82)</f>
        <v>0</v>
      </c>
      <c r="O82" s="191">
        <f t="shared" ref="O82:O84" si="26">K82*L82</f>
        <v>0</v>
      </c>
      <c r="P82" s="549" t="s">
        <v>842</v>
      </c>
    </row>
    <row r="83" spans="1:16" s="58" customFormat="1" ht="24" customHeight="1" x14ac:dyDescent="0.3">
      <c r="A83" s="423" t="str">
        <f>'Kalk UHR KiGa Kastanienallee'!A83</f>
        <v>Altbestand</v>
      </c>
      <c r="B83" s="304" t="str">
        <f>'Kalk UHR KiGa Kastanienallee'!B83</f>
        <v>OG</v>
      </c>
      <c r="C83" s="304" t="str">
        <f>IF('Kalk UHR KiGa Kastanienallee'!C83="","",'Kalk UHR KiGa Kastanienallee'!C83)</f>
        <v/>
      </c>
      <c r="D83" s="304" t="str">
        <f t="shared" ref="D83:D84" si="27">D80</f>
        <v>Galerie Gruppenraum 2</v>
      </c>
      <c r="E83" s="231">
        <v>14.27</v>
      </c>
      <c r="F83" s="197">
        <v>0</v>
      </c>
      <c r="G83" s="197">
        <v>1</v>
      </c>
      <c r="H83" s="188">
        <f t="shared" si="22"/>
        <v>14.27</v>
      </c>
      <c r="I83" s="546"/>
      <c r="J83" s="189"/>
      <c r="K83" s="190">
        <f t="shared" si="23"/>
        <v>0</v>
      </c>
      <c r="L83" s="545">
        <f t="shared" si="21"/>
        <v>0</v>
      </c>
      <c r="M83" s="191">
        <f t="shared" si="24"/>
        <v>0</v>
      </c>
      <c r="N83" s="191">
        <f t="shared" si="25"/>
        <v>0</v>
      </c>
      <c r="O83" s="191">
        <f t="shared" si="26"/>
        <v>0</v>
      </c>
      <c r="P83" s="549" t="s">
        <v>842</v>
      </c>
    </row>
    <row r="84" spans="1:16" s="58" customFormat="1" ht="24" customHeight="1" x14ac:dyDescent="0.3">
      <c r="A84" s="423" t="str">
        <f>'Kalk UHR KiGa Kastanienallee'!A84</f>
        <v>Altbestand</v>
      </c>
      <c r="B84" s="304" t="str">
        <f>'Kalk UHR KiGa Kastanienallee'!B84</f>
        <v>OG</v>
      </c>
      <c r="C84" s="304" t="str">
        <f>IF('Kalk UHR KiGa Kastanienallee'!C84="","",'Kalk UHR KiGa Kastanienallee'!C84)</f>
        <v/>
      </c>
      <c r="D84" s="304" t="str">
        <f t="shared" si="27"/>
        <v>Galerie Gruppenraum 4</v>
      </c>
      <c r="E84" s="231">
        <v>14.27</v>
      </c>
      <c r="F84" s="197">
        <v>0</v>
      </c>
      <c r="G84" s="197">
        <v>1</v>
      </c>
      <c r="H84" s="188">
        <f t="shared" si="22"/>
        <v>14.27</v>
      </c>
      <c r="I84" s="546"/>
      <c r="J84" s="189"/>
      <c r="K84" s="190">
        <f t="shared" si="23"/>
        <v>0</v>
      </c>
      <c r="L84" s="545">
        <f t="shared" si="21"/>
        <v>0</v>
      </c>
      <c r="M84" s="191">
        <f t="shared" si="24"/>
        <v>0</v>
      </c>
      <c r="N84" s="191">
        <f t="shared" si="25"/>
        <v>0</v>
      </c>
      <c r="O84" s="191">
        <f t="shared" si="26"/>
        <v>0</v>
      </c>
      <c r="P84" s="549" t="s">
        <v>842</v>
      </c>
    </row>
    <row r="85" spans="1:16" s="58" customFormat="1" ht="28.05" customHeight="1" x14ac:dyDescent="0.3">
      <c r="A85" s="423" t="str">
        <f>'Kalk UHR KiGa Kastanienallee'!A82</f>
        <v>Altbestand</v>
      </c>
      <c r="B85" s="304" t="str">
        <f>'Kalk UHR KiGa Kastanienallee'!B82</f>
        <v>OG</v>
      </c>
      <c r="C85" s="304" t="str">
        <f>IF('Kalk UHR KiGa Kastanienallee'!C85="","",'Kalk UHR KiGa Kastanienallee'!C85)</f>
        <v/>
      </c>
      <c r="D85" s="304" t="str">
        <f>'Kalk UHR KiGa Kastanienallee'!D82</f>
        <v>Galerie Schlafen</v>
      </c>
      <c r="E85" s="231"/>
      <c r="F85" s="197">
        <v>0</v>
      </c>
      <c r="G85" s="197">
        <v>12</v>
      </c>
      <c r="H85" s="188">
        <f t="shared" si="16"/>
        <v>0</v>
      </c>
      <c r="I85" s="546"/>
      <c r="J85" s="189"/>
      <c r="K85" s="190">
        <f t="shared" si="17"/>
        <v>0</v>
      </c>
      <c r="L85" s="545">
        <f t="shared" si="21"/>
        <v>0</v>
      </c>
      <c r="M85" s="191">
        <f t="shared" si="18"/>
        <v>0</v>
      </c>
      <c r="N85" s="191">
        <f t="shared" si="19"/>
        <v>0</v>
      </c>
      <c r="O85" s="191">
        <f t="shared" si="20"/>
        <v>0</v>
      </c>
      <c r="P85" s="548"/>
    </row>
    <row r="86" spans="1:16" s="58" customFormat="1" ht="24" customHeight="1" x14ac:dyDescent="0.3">
      <c r="A86" s="423" t="str">
        <f>'Kalk UHR KiGa Kastanienallee'!A83</f>
        <v>Altbestand</v>
      </c>
      <c r="B86" s="304" t="str">
        <f>'Kalk UHR KiGa Kastanienallee'!B83</f>
        <v>OG</v>
      </c>
      <c r="C86" s="304" t="str">
        <f>IF('Kalk UHR KiGa Kastanienallee'!C86="","",'Kalk UHR KiGa Kastanienallee'!C86)</f>
        <v/>
      </c>
      <c r="D86" s="304" t="str">
        <f>'Kalk UHR KiGa Kastanienallee'!D83</f>
        <v>Besprechung</v>
      </c>
      <c r="E86" s="231"/>
      <c r="F86" s="197">
        <v>0</v>
      </c>
      <c r="G86" s="197">
        <v>12</v>
      </c>
      <c r="H86" s="188">
        <f t="shared" si="16"/>
        <v>0</v>
      </c>
      <c r="I86" s="546"/>
      <c r="J86" s="189"/>
      <c r="K86" s="190">
        <f t="shared" si="17"/>
        <v>0</v>
      </c>
      <c r="L86" s="545">
        <f t="shared" si="21"/>
        <v>0</v>
      </c>
      <c r="M86" s="191">
        <f t="shared" si="18"/>
        <v>0</v>
      </c>
      <c r="N86" s="191">
        <f t="shared" si="19"/>
        <v>0</v>
      </c>
      <c r="O86" s="191">
        <f t="shared" si="20"/>
        <v>0</v>
      </c>
      <c r="P86" s="548"/>
    </row>
    <row r="87" spans="1:16" s="58" customFormat="1" ht="24" customHeight="1" x14ac:dyDescent="0.3">
      <c r="A87" s="423" t="str">
        <f>'Kalk UHR KiGa Kastanienallee'!A84</f>
        <v>Altbestand</v>
      </c>
      <c r="B87" s="304" t="str">
        <f>'Kalk UHR KiGa Kastanienallee'!B84</f>
        <v>OG</v>
      </c>
      <c r="C87" s="304" t="str">
        <f>IF('Kalk UHR KiGa Kastanienallee'!C87="","",'Kalk UHR KiGa Kastanienallee'!C87)</f>
        <v/>
      </c>
      <c r="D87" s="304" t="str">
        <f>'Kalk UHR KiGa Kastanienallee'!D84</f>
        <v>Galerie</v>
      </c>
      <c r="E87" s="231"/>
      <c r="F87" s="197">
        <v>0</v>
      </c>
      <c r="G87" s="197">
        <v>12</v>
      </c>
      <c r="H87" s="188">
        <f t="shared" si="16"/>
        <v>0</v>
      </c>
      <c r="I87" s="546"/>
      <c r="J87" s="189"/>
      <c r="K87" s="190">
        <f t="shared" si="17"/>
        <v>0</v>
      </c>
      <c r="L87" s="545">
        <f t="shared" si="21"/>
        <v>0</v>
      </c>
      <c r="M87" s="191">
        <f t="shared" si="18"/>
        <v>0</v>
      </c>
      <c r="N87" s="191">
        <f t="shared" si="19"/>
        <v>0</v>
      </c>
      <c r="O87" s="191">
        <f t="shared" si="20"/>
        <v>0</v>
      </c>
      <c r="P87" s="548"/>
    </row>
    <row r="88" spans="1:16" s="58" customFormat="1" ht="24" customHeight="1" x14ac:dyDescent="0.3">
      <c r="A88" s="423" t="str">
        <f>'Kalk UHR KiGa Kastanienallee'!A85</f>
        <v>Altbestand</v>
      </c>
      <c r="B88" s="304" t="str">
        <f>'Kalk UHR KiGa Kastanienallee'!B85</f>
        <v>OG</v>
      </c>
      <c r="C88" s="304" t="str">
        <f>IF('Kalk UHR KiGa Kastanienallee'!C88="","",'Kalk UHR KiGa Kastanienallee'!C88)</f>
        <v/>
      </c>
      <c r="D88" s="304" t="str">
        <f>'Kalk UHR KiGa Kastanienallee'!D85</f>
        <v>Galerie/Abstellraum</v>
      </c>
      <c r="E88" s="231"/>
      <c r="F88" s="197">
        <v>0</v>
      </c>
      <c r="G88" s="197">
        <v>12</v>
      </c>
      <c r="H88" s="188">
        <f t="shared" si="16"/>
        <v>0</v>
      </c>
      <c r="I88" s="546"/>
      <c r="J88" s="189"/>
      <c r="K88" s="190">
        <f t="shared" si="17"/>
        <v>0</v>
      </c>
      <c r="L88" s="545">
        <f t="shared" si="21"/>
        <v>0</v>
      </c>
      <c r="M88" s="191">
        <f t="shared" si="18"/>
        <v>0</v>
      </c>
      <c r="N88" s="191">
        <f t="shared" si="19"/>
        <v>0</v>
      </c>
      <c r="O88" s="191">
        <f t="shared" si="20"/>
        <v>0</v>
      </c>
      <c r="P88" s="548"/>
    </row>
    <row r="89" spans="1:16" s="58" customFormat="1" ht="29.4" customHeight="1" x14ac:dyDescent="0.3">
      <c r="A89" s="423" t="str">
        <f>'Kalk UHR KiGa Kastanienallee'!A86</f>
        <v>Altbestand</v>
      </c>
      <c r="B89" s="304" t="str">
        <f>'Kalk UHR KiGa Kastanienallee'!B86</f>
        <v>OG</v>
      </c>
      <c r="C89" s="304" t="str">
        <f>IF('Kalk UHR KiGa Kastanienallee'!C89="","",'Kalk UHR KiGa Kastanienallee'!C89)</f>
        <v/>
      </c>
      <c r="D89" s="304" t="str">
        <f>'Kalk UHR KiGa Kastanienallee'!D86</f>
        <v>Werkraum, Abstellraum Hort</v>
      </c>
      <c r="E89" s="231"/>
      <c r="F89" s="197">
        <v>0</v>
      </c>
      <c r="G89" s="197">
        <v>12</v>
      </c>
      <c r="H89" s="188">
        <f t="shared" ref="H89:H90" si="28">+E89*F89+E89*G89</f>
        <v>0</v>
      </c>
      <c r="I89" s="546"/>
      <c r="J89" s="189"/>
      <c r="K89" s="190">
        <f t="shared" ref="K89:K90" si="29">IFERROR((F89*E89/I89),0)+IFERROR((G89*E89/J89),0)</f>
        <v>0</v>
      </c>
      <c r="L89" s="545">
        <f t="shared" si="21"/>
        <v>0</v>
      </c>
      <c r="M89" s="191">
        <f t="shared" ref="M89:M90" si="30">IF(ISERROR(L89/I89),0,L89/I89)</f>
        <v>0</v>
      </c>
      <c r="N89" s="191">
        <f t="shared" ref="N89:N90" si="31">IF(ISERROR(L89/J89),0,L89/J89)</f>
        <v>0</v>
      </c>
      <c r="O89" s="191">
        <f t="shared" ref="O89:O90" si="32">K89*L89</f>
        <v>0</v>
      </c>
      <c r="P89" s="548"/>
    </row>
    <row r="90" spans="1:16" s="58" customFormat="1" ht="29.4" customHeight="1" x14ac:dyDescent="0.3">
      <c r="A90" s="423" t="str">
        <f>'Kalk UHR KiGa Kastanienallee'!A87</f>
        <v>Altbestand</v>
      </c>
      <c r="B90" s="304" t="str">
        <f>'Kalk UHR KiGa Kastanienallee'!B87</f>
        <v>OG</v>
      </c>
      <c r="C90" s="304" t="str">
        <f>IF('Kalk UHR KiGa Kastanienallee'!C90="","",'Kalk UHR KiGa Kastanienallee'!C90)</f>
        <v/>
      </c>
      <c r="D90" s="304" t="str">
        <f>'Kalk UHR KiGa Kastanienallee'!D87</f>
        <v>Schlafen</v>
      </c>
      <c r="E90" s="231"/>
      <c r="F90" s="197">
        <v>0</v>
      </c>
      <c r="G90" s="197">
        <v>12</v>
      </c>
      <c r="H90" s="188">
        <f t="shared" si="28"/>
        <v>0</v>
      </c>
      <c r="I90" s="546"/>
      <c r="J90" s="189"/>
      <c r="K90" s="190">
        <f t="shared" si="29"/>
        <v>0</v>
      </c>
      <c r="L90" s="545">
        <f t="shared" si="21"/>
        <v>0</v>
      </c>
      <c r="M90" s="191">
        <f t="shared" si="30"/>
        <v>0</v>
      </c>
      <c r="N90" s="191">
        <f t="shared" si="31"/>
        <v>0</v>
      </c>
      <c r="O90" s="191">
        <f t="shared" si="32"/>
        <v>0</v>
      </c>
      <c r="P90" s="548"/>
    </row>
    <row r="91" spans="1:16" ht="22.5" customHeight="1" x14ac:dyDescent="0.2">
      <c r="A91" s="192"/>
      <c r="B91" s="192"/>
      <c r="C91" s="193"/>
      <c r="D91" s="193"/>
      <c r="E91" s="56">
        <f>SUM(E8:E90)</f>
        <v>151.42000000000002</v>
      </c>
      <c r="F91" s="56"/>
      <c r="G91" s="56"/>
      <c r="H91" s="56">
        <f>SUM(H8:H90)</f>
        <v>1346.1299999999999</v>
      </c>
      <c r="I91" s="56"/>
      <c r="J91" s="56"/>
      <c r="K91" s="194">
        <f>SUM(K8:K90)</f>
        <v>0</v>
      </c>
      <c r="L91" s="195"/>
      <c r="M91" s="195"/>
      <c r="N91" s="195"/>
      <c r="O91" s="196">
        <f>SUM(O8:O90)</f>
        <v>0</v>
      </c>
      <c r="P91" s="550"/>
    </row>
    <row r="92" spans="1:16" x14ac:dyDescent="0.2">
      <c r="F92" s="59"/>
      <c r="G92" s="59"/>
      <c r="I92" s="59"/>
    </row>
  </sheetData>
  <sheetProtection selectLockedCells="1"/>
  <autoFilter ref="A7:P91" xr:uid="{BEAE5EB7-847C-4530-9049-7243E0F33827}"/>
  <mergeCells count="6">
    <mergeCell ref="A1:O1"/>
    <mergeCell ref="N2:O2"/>
    <mergeCell ref="F6:G6"/>
    <mergeCell ref="I6:J6"/>
    <mergeCell ref="M6:N6"/>
    <mergeCell ref="F2:K2"/>
  </mergeCells>
  <printOptions horizontalCentered="1"/>
  <pageMargins left="0.19685039370078741" right="0.19685039370078741" top="0.9055118110236221" bottom="0.78740157480314965" header="0.51181102362204722" footer="0.51181102362204722"/>
  <pageSetup paperSize="9" scale="84" fitToHeight="0" orientation="landscape" r:id="rId1"/>
  <headerFooter alignWithMargins="0">
    <oddHeader>&amp;C&amp;"Verdana,Standard"Ausschreibung Reinigung Gemeinde Oberhaching 2026</oddHeader>
    <oddFooter>&amp;CSeite &amp;P von &amp;N Seiten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40"/>
  <dimension ref="A1:J26"/>
  <sheetViews>
    <sheetView zoomScaleNormal="100" zoomScaleSheetLayoutView="70" workbookViewId="0">
      <selection activeCell="F7" sqref="F7"/>
    </sheetView>
  </sheetViews>
  <sheetFormatPr baseColWidth="10" defaultColWidth="11.44140625" defaultRowHeight="13.2" x14ac:dyDescent="0.25"/>
  <cols>
    <col min="1" max="1" width="17" style="1" customWidth="1"/>
    <col min="2" max="2" width="22.44140625" style="1" customWidth="1"/>
    <col min="3" max="3" width="2.109375" style="1" customWidth="1"/>
    <col min="4" max="4" width="12.44140625" style="1" customWidth="1"/>
    <col min="5" max="5" width="15.33203125" style="1" customWidth="1"/>
    <col min="6" max="6" width="13.5546875" style="1" customWidth="1"/>
    <col min="7" max="7" width="1.33203125" style="1" customWidth="1"/>
    <col min="8" max="8" width="15.6640625" style="1" customWidth="1"/>
    <col min="9" max="9" width="16.33203125" style="1" customWidth="1"/>
    <col min="10" max="10" width="12.6640625" style="1" customWidth="1"/>
    <col min="11" max="16384" width="11.44140625" style="1"/>
  </cols>
  <sheetData>
    <row r="1" spans="1:10" ht="21" x14ac:dyDescent="0.25">
      <c r="A1" s="582" t="s">
        <v>59</v>
      </c>
      <c r="B1" s="582"/>
      <c r="C1" s="582"/>
      <c r="D1" s="582"/>
      <c r="E1" s="582"/>
      <c r="F1" s="582"/>
      <c r="G1" s="582"/>
      <c r="H1" s="582"/>
      <c r="I1" s="582"/>
      <c r="J1" s="582"/>
    </row>
    <row r="2" spans="1:10" ht="27.75" customHeight="1" x14ac:dyDescent="0.25"/>
    <row r="3" spans="1:10" ht="15" x14ac:dyDescent="0.25">
      <c r="A3" s="2" t="s">
        <v>2</v>
      </c>
      <c r="B3" s="128" t="str">
        <f>Basisdaten!B5</f>
        <v>Gemeinde Oberhaching</v>
      </c>
    </row>
    <row r="4" spans="1:10" ht="7.8" customHeight="1" x14ac:dyDescent="0.25">
      <c r="A4" s="2"/>
      <c r="B4" s="2"/>
    </row>
    <row r="5" spans="1:10" ht="7.8" customHeight="1" x14ac:dyDescent="0.25">
      <c r="A5" s="2"/>
      <c r="B5" s="2"/>
    </row>
    <row r="6" spans="1:10" ht="6" customHeight="1" x14ac:dyDescent="0.25">
      <c r="A6" s="2"/>
      <c r="B6" s="129"/>
    </row>
    <row r="7" spans="1:10" ht="35.4" customHeight="1" thickBot="1" x14ac:dyDescent="0.35">
      <c r="A7" s="639" t="s">
        <v>275</v>
      </c>
      <c r="B7" s="639"/>
      <c r="D7" s="639" t="s">
        <v>273</v>
      </c>
      <c r="E7" s="639"/>
      <c r="H7" s="641" t="s">
        <v>477</v>
      </c>
      <c r="I7" s="641"/>
    </row>
    <row r="8" spans="1:10" ht="35.25" customHeight="1" x14ac:dyDescent="0.25">
      <c r="A8" s="158" t="s">
        <v>91</v>
      </c>
      <c r="B8" s="161" t="s">
        <v>82</v>
      </c>
      <c r="D8" s="158" t="s">
        <v>91</v>
      </c>
      <c r="E8" s="161" t="s">
        <v>82</v>
      </c>
      <c r="H8" s="315" t="s">
        <v>91</v>
      </c>
      <c r="I8" s="316" t="s">
        <v>82</v>
      </c>
    </row>
    <row r="9" spans="1:10" ht="15" x14ac:dyDescent="0.25">
      <c r="A9" s="159" t="s">
        <v>93</v>
      </c>
      <c r="B9" s="162">
        <f>B10*2</f>
        <v>730.5</v>
      </c>
      <c r="D9" s="159" t="s">
        <v>93</v>
      </c>
      <c r="E9" s="162">
        <f>B9</f>
        <v>730.5</v>
      </c>
      <c r="F9" s="1" t="s">
        <v>631</v>
      </c>
      <c r="H9" s="317" t="s">
        <v>93</v>
      </c>
      <c r="I9" s="318">
        <f>B9</f>
        <v>730.5</v>
      </c>
      <c r="J9" s="1" t="s">
        <v>631</v>
      </c>
    </row>
    <row r="10" spans="1:10" ht="15" x14ac:dyDescent="0.25">
      <c r="A10" s="160" t="s">
        <v>66</v>
      </c>
      <c r="B10" s="163">
        <f>+'verrechenbare Arbeitstage'!E51</f>
        <v>365.25</v>
      </c>
      <c r="D10" s="160" t="s">
        <v>66</v>
      </c>
      <c r="E10" s="163">
        <f>B10</f>
        <v>365.25</v>
      </c>
      <c r="F10" s="1" t="s">
        <v>631</v>
      </c>
      <c r="H10" s="319" t="s">
        <v>66</v>
      </c>
      <c r="I10" s="320">
        <f>B10</f>
        <v>365.25</v>
      </c>
      <c r="J10" s="1" t="s">
        <v>631</v>
      </c>
    </row>
    <row r="11" spans="1:10" ht="15" x14ac:dyDescent="0.25">
      <c r="A11" s="159" t="s">
        <v>67</v>
      </c>
      <c r="B11" s="162">
        <f>+'verrechenbare Arbeitstage'!F51</f>
        <v>301.21428571428572</v>
      </c>
      <c r="D11" s="159" t="s">
        <v>67</v>
      </c>
      <c r="E11" s="162">
        <f>'verrechenbare Arbeitstage 2'!F51</f>
        <v>226.35714285714283</v>
      </c>
      <c r="F11" s="1" t="s">
        <v>632</v>
      </c>
      <c r="H11" s="317" t="s">
        <v>67</v>
      </c>
      <c r="I11" s="318">
        <f>B11</f>
        <v>301.21428571428572</v>
      </c>
      <c r="J11" s="1" t="s">
        <v>631</v>
      </c>
    </row>
    <row r="12" spans="1:10" ht="17.399999999999999" customHeight="1" x14ac:dyDescent="0.25">
      <c r="A12" s="160" t="s">
        <v>61</v>
      </c>
      <c r="B12" s="163">
        <f>'verrechenbare Arbeitstage'!G51</f>
        <v>250.17857142857139</v>
      </c>
      <c r="C12" s="640"/>
      <c r="D12" s="160" t="s">
        <v>61</v>
      </c>
      <c r="E12" s="163">
        <f>'verrechenbare Arbeitstage 2'!G51</f>
        <v>188.46428571428572</v>
      </c>
      <c r="F12" s="1" t="s">
        <v>632</v>
      </c>
      <c r="H12" s="319" t="s">
        <v>61</v>
      </c>
      <c r="I12" s="320">
        <v>230</v>
      </c>
      <c r="J12" s="1" t="s">
        <v>633</v>
      </c>
    </row>
    <row r="13" spans="1:10" ht="15" x14ac:dyDescent="0.25">
      <c r="A13" s="159" t="s">
        <v>65</v>
      </c>
      <c r="B13" s="162">
        <f>+'verrechenbare Arbeitstage'!H51</f>
        <v>200.14285714285714</v>
      </c>
      <c r="C13" s="640"/>
      <c r="D13" s="159" t="s">
        <v>65</v>
      </c>
      <c r="E13" s="162">
        <f>'verrechenbare Arbeitstage 2'!H51</f>
        <v>150.77142857142854</v>
      </c>
      <c r="F13" s="1" t="s">
        <v>632</v>
      </c>
      <c r="H13" s="317" t="s">
        <v>65</v>
      </c>
      <c r="I13" s="318">
        <f>I12*4/5</f>
        <v>184</v>
      </c>
      <c r="J13" s="1" t="s">
        <v>633</v>
      </c>
    </row>
    <row r="14" spans="1:10" ht="15" x14ac:dyDescent="0.25">
      <c r="A14" s="160" t="s">
        <v>62</v>
      </c>
      <c r="B14" s="163">
        <f>+'verrechenbare Arbeitstage'!I51</f>
        <v>156.53571428571428</v>
      </c>
      <c r="C14" s="640"/>
      <c r="D14" s="160" t="s">
        <v>62</v>
      </c>
      <c r="E14" s="163">
        <f>'verrechenbare Arbeitstage 2'!I51</f>
        <v>114.53571428571426</v>
      </c>
      <c r="F14" s="1" t="s">
        <v>632</v>
      </c>
      <c r="H14" s="319" t="s">
        <v>62</v>
      </c>
      <c r="I14" s="320">
        <f>I17*3</f>
        <v>144</v>
      </c>
      <c r="J14" s="1" t="s">
        <v>633</v>
      </c>
    </row>
    <row r="15" spans="1:10" ht="15" x14ac:dyDescent="0.25">
      <c r="A15" s="159" t="s">
        <v>63</v>
      </c>
      <c r="B15" s="162">
        <f>+'verrechenbare Arbeitstage'!J51</f>
        <v>130.44642857142856</v>
      </c>
      <c r="D15" s="159" t="s">
        <v>63</v>
      </c>
      <c r="E15" s="162">
        <f>'verrechenbare Arbeitstage 2'!J51</f>
        <v>95.446428571428555</v>
      </c>
      <c r="F15" s="1" t="s">
        <v>632</v>
      </c>
      <c r="H15" s="317" t="s">
        <v>63</v>
      </c>
      <c r="I15" s="318">
        <f>I17*2.5</f>
        <v>120</v>
      </c>
      <c r="J15" s="1" t="s">
        <v>633</v>
      </c>
    </row>
    <row r="16" spans="1:10" ht="15" x14ac:dyDescent="0.25">
      <c r="A16" s="160" t="s">
        <v>64</v>
      </c>
      <c r="B16" s="163">
        <f>+'verrechenbare Arbeitstage'!K51</f>
        <v>104.35714285714283</v>
      </c>
      <c r="D16" s="160" t="s">
        <v>64</v>
      </c>
      <c r="E16" s="163">
        <f>'verrechenbare Arbeitstage 2'!K51</f>
        <v>76.357142857142833</v>
      </c>
      <c r="F16" s="1" t="s">
        <v>632</v>
      </c>
      <c r="H16" s="319" t="s">
        <v>64</v>
      </c>
      <c r="I16" s="320">
        <f>I17*2</f>
        <v>96</v>
      </c>
      <c r="J16" s="1" t="s">
        <v>633</v>
      </c>
    </row>
    <row r="17" spans="1:10" ht="15" x14ac:dyDescent="0.25">
      <c r="A17" s="159" t="s">
        <v>30</v>
      </c>
      <c r="B17" s="162">
        <f>+'verrechenbare Arbeitstage'!L51</f>
        <v>52.178571428571388</v>
      </c>
      <c r="D17" s="159" t="s">
        <v>30</v>
      </c>
      <c r="E17" s="162">
        <f>'verrechenbare Arbeitstage 2'!L51</f>
        <v>38.178571428571388</v>
      </c>
      <c r="F17" s="1" t="s">
        <v>632</v>
      </c>
      <c r="H17" s="317" t="s">
        <v>30</v>
      </c>
      <c r="I17" s="318">
        <v>48</v>
      </c>
      <c r="J17" s="1" t="s">
        <v>633</v>
      </c>
    </row>
    <row r="18" spans="1:10" ht="15" x14ac:dyDescent="0.25">
      <c r="A18" s="160" t="s">
        <v>274</v>
      </c>
      <c r="B18" s="164">
        <v>24</v>
      </c>
      <c r="D18" s="160" t="s">
        <v>274</v>
      </c>
      <c r="E18" s="164">
        <v>20</v>
      </c>
      <c r="F18" s="1" t="s">
        <v>632</v>
      </c>
      <c r="H18" s="319" t="s">
        <v>274</v>
      </c>
      <c r="I18" s="321">
        <v>24</v>
      </c>
      <c r="J18" s="1" t="s">
        <v>633</v>
      </c>
    </row>
    <row r="19" spans="1:10" ht="15" x14ac:dyDescent="0.25">
      <c r="A19" s="159" t="s">
        <v>31</v>
      </c>
      <c r="B19" s="165">
        <v>12</v>
      </c>
      <c r="D19" s="159" t="s">
        <v>31</v>
      </c>
      <c r="E19" s="165">
        <v>11</v>
      </c>
      <c r="F19" s="1" t="s">
        <v>632</v>
      </c>
      <c r="H19" s="317" t="s">
        <v>31</v>
      </c>
      <c r="I19" s="322">
        <v>12</v>
      </c>
      <c r="J19" s="1" t="s">
        <v>633</v>
      </c>
    </row>
    <row r="20" spans="1:10" ht="15" x14ac:dyDescent="0.25">
      <c r="A20" s="160" t="s">
        <v>52</v>
      </c>
      <c r="B20" s="164">
        <v>4</v>
      </c>
      <c r="D20" s="160" t="s">
        <v>52</v>
      </c>
      <c r="E20" s="164">
        <v>4</v>
      </c>
      <c r="F20" s="1" t="s">
        <v>632</v>
      </c>
      <c r="H20" s="319" t="s">
        <v>52</v>
      </c>
      <c r="I20" s="321">
        <v>4</v>
      </c>
      <c r="J20" s="1" t="s">
        <v>633</v>
      </c>
    </row>
    <row r="21" spans="1:10" ht="15" x14ac:dyDescent="0.25">
      <c r="A21" s="159" t="s">
        <v>92</v>
      </c>
      <c r="B21" s="165">
        <v>3</v>
      </c>
      <c r="D21" s="159" t="s">
        <v>92</v>
      </c>
      <c r="E21" s="165">
        <v>3</v>
      </c>
      <c r="F21" s="1" t="s">
        <v>632</v>
      </c>
      <c r="H21" s="317" t="s">
        <v>92</v>
      </c>
      <c r="I21" s="322">
        <v>3</v>
      </c>
      <c r="J21" s="1" t="s">
        <v>633</v>
      </c>
    </row>
    <row r="22" spans="1:10" ht="15" x14ac:dyDescent="0.25">
      <c r="A22" s="160" t="s">
        <v>51</v>
      </c>
      <c r="B22" s="164">
        <v>2</v>
      </c>
      <c r="D22" s="160" t="s">
        <v>51</v>
      </c>
      <c r="E22" s="164">
        <v>2</v>
      </c>
      <c r="F22" s="1" t="s">
        <v>632</v>
      </c>
      <c r="H22" s="319" t="s">
        <v>51</v>
      </c>
      <c r="I22" s="321">
        <v>2</v>
      </c>
      <c r="J22" s="1" t="s">
        <v>633</v>
      </c>
    </row>
    <row r="23" spans="1:10" ht="15" x14ac:dyDescent="0.25">
      <c r="A23" s="159" t="s">
        <v>54</v>
      </c>
      <c r="B23" s="165">
        <v>1</v>
      </c>
      <c r="D23" s="159" t="s">
        <v>54</v>
      </c>
      <c r="E23" s="165">
        <v>1</v>
      </c>
      <c r="F23" s="1" t="s">
        <v>632</v>
      </c>
      <c r="H23" s="317" t="s">
        <v>54</v>
      </c>
      <c r="I23" s="322">
        <v>1</v>
      </c>
      <c r="J23" s="1" t="s">
        <v>633</v>
      </c>
    </row>
    <row r="24" spans="1:10" ht="15" x14ac:dyDescent="0.25">
      <c r="A24" s="538" t="s">
        <v>726</v>
      </c>
      <c r="B24" s="539">
        <v>0.5</v>
      </c>
      <c r="C24" s="540"/>
      <c r="D24" s="538" t="s">
        <v>726</v>
      </c>
      <c r="E24" s="539">
        <v>0.5</v>
      </c>
      <c r="F24" s="1" t="s">
        <v>632</v>
      </c>
      <c r="G24" s="540"/>
      <c r="H24" s="538" t="s">
        <v>726</v>
      </c>
      <c r="I24" s="539">
        <v>0.5</v>
      </c>
      <c r="J24" s="1" t="s">
        <v>633</v>
      </c>
    </row>
    <row r="25" spans="1:10" ht="15" x14ac:dyDescent="0.25">
      <c r="A25" s="159" t="s">
        <v>669</v>
      </c>
      <c r="B25" s="165">
        <v>6</v>
      </c>
      <c r="D25" s="159" t="s">
        <v>669</v>
      </c>
      <c r="E25" s="165">
        <v>6</v>
      </c>
      <c r="F25" s="1" t="s">
        <v>632</v>
      </c>
      <c r="H25" s="317" t="s">
        <v>669</v>
      </c>
      <c r="I25" s="322">
        <v>6</v>
      </c>
      <c r="J25" s="1" t="s">
        <v>633</v>
      </c>
    </row>
    <row r="26" spans="1:10" ht="15.6" thickBot="1" x14ac:dyDescent="0.3">
      <c r="A26" s="495" t="s">
        <v>68</v>
      </c>
      <c r="B26" s="496">
        <v>0</v>
      </c>
      <c r="C26" s="497"/>
      <c r="D26" s="495" t="s">
        <v>68</v>
      </c>
      <c r="E26" s="496">
        <v>0</v>
      </c>
      <c r="F26" s="497"/>
      <c r="G26" s="497"/>
      <c r="H26" s="498" t="s">
        <v>68</v>
      </c>
      <c r="I26" s="499">
        <v>0</v>
      </c>
    </row>
  </sheetData>
  <sheetProtection selectLockedCells="1"/>
  <mergeCells count="5">
    <mergeCell ref="A7:B7"/>
    <mergeCell ref="D7:E7"/>
    <mergeCell ref="A1:J1"/>
    <mergeCell ref="C12:C14"/>
    <mergeCell ref="H7:I7"/>
  </mergeCells>
  <pageMargins left="0.70866141732283472" right="0.70866141732283472" top="0.64500000000000002" bottom="0.78740157480314965" header="0.31496062992125984" footer="0.31496062992125984"/>
  <pageSetup paperSize="9" scale="80" orientation="landscape" horizontalDpi="4294967293" verticalDpi="300" r:id="rId1"/>
  <headerFooter>
    <oddHeader>&amp;CAusschreibung Reinigung Gemeinde Oberhaching 2026</oddHeader>
    <oddFooter>Seite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O161"/>
  <sheetViews>
    <sheetView zoomScaleNormal="100" zoomScaleSheetLayoutView="100" zoomScalePageLayoutView="90" workbookViewId="0">
      <selection activeCell="I3" sqref="I3"/>
    </sheetView>
  </sheetViews>
  <sheetFormatPr baseColWidth="10" defaultColWidth="11.44140625" defaultRowHeight="12.6" x14ac:dyDescent="0.2"/>
  <cols>
    <col min="1" max="1" width="4.109375" style="8" customWidth="1"/>
    <col min="2" max="2" width="17.44140625" style="8" customWidth="1"/>
    <col min="3" max="3" width="20.109375" style="8" customWidth="1"/>
    <col min="4" max="4" width="12.33203125" style="8" customWidth="1"/>
    <col min="5" max="5" width="11.5546875" style="8" customWidth="1"/>
    <col min="6" max="6" width="2.88671875" style="8" customWidth="1"/>
    <col min="7" max="7" width="11.109375" style="8" customWidth="1"/>
    <col min="8" max="8" width="10.44140625" style="8" customWidth="1"/>
    <col min="9" max="9" width="5.21875" style="8" customWidth="1"/>
    <col min="10" max="10" width="21.33203125" style="51" customWidth="1"/>
    <col min="11" max="11" width="0.6640625" style="8" customWidth="1"/>
    <col min="12" max="12" width="15" style="8" customWidth="1"/>
    <col min="13" max="14" width="11.44140625" style="8"/>
    <col min="15" max="15" width="14.21875" style="8" customWidth="1"/>
    <col min="16" max="16384" width="11.44140625" style="8"/>
  </cols>
  <sheetData>
    <row r="1" spans="1:12" ht="31.5" customHeight="1" x14ac:dyDescent="0.2">
      <c r="A1" s="589" t="s">
        <v>809</v>
      </c>
      <c r="B1" s="589"/>
      <c r="C1" s="589"/>
      <c r="D1" s="589"/>
      <c r="E1" s="589"/>
      <c r="F1" s="589"/>
      <c r="G1" s="589"/>
      <c r="H1" s="589"/>
      <c r="I1" s="589"/>
      <c r="J1" s="589"/>
      <c r="K1" s="589"/>
    </row>
    <row r="2" spans="1:12" ht="6.6" customHeight="1" x14ac:dyDescent="0.25">
      <c r="A2" s="9"/>
      <c r="B2" s="9"/>
      <c r="C2" s="9"/>
      <c r="D2" s="9"/>
      <c r="E2" s="9"/>
      <c r="F2" s="9"/>
      <c r="G2" s="9"/>
      <c r="H2" s="9"/>
      <c r="I2" s="9"/>
      <c r="J2" s="10"/>
      <c r="K2" s="9"/>
    </row>
    <row r="3" spans="1:12" ht="43.5" customHeight="1" x14ac:dyDescent="0.25">
      <c r="A3" s="11" t="s">
        <v>3</v>
      </c>
      <c r="B3" s="9"/>
      <c r="C3" s="590">
        <f>Basisdaten!E5</f>
        <v>0</v>
      </c>
      <c r="D3" s="591"/>
      <c r="E3" s="592"/>
      <c r="F3" s="9"/>
      <c r="G3" s="9"/>
      <c r="H3" s="12"/>
      <c r="I3" s="12"/>
      <c r="J3" s="12"/>
      <c r="K3" s="13"/>
      <c r="L3" s="8" t="s">
        <v>0</v>
      </c>
    </row>
    <row r="4" spans="1:12" ht="18.75" customHeight="1" x14ac:dyDescent="0.25">
      <c r="A4" s="15" t="s">
        <v>1</v>
      </c>
      <c r="B4" s="9"/>
      <c r="C4" s="16">
        <f>Basisdaten!E3</f>
        <v>0</v>
      </c>
      <c r="D4" s="9"/>
      <c r="E4" s="9"/>
      <c r="F4" s="9"/>
      <c r="G4" s="9"/>
      <c r="H4" s="9"/>
      <c r="I4" s="9"/>
      <c r="J4" s="17"/>
      <c r="K4" s="9"/>
    </row>
    <row r="5" spans="1:12" ht="24" customHeight="1" x14ac:dyDescent="0.25">
      <c r="A5" s="11" t="s">
        <v>5</v>
      </c>
      <c r="B5" s="9"/>
      <c r="C5" s="593" t="str">
        <f>Basisdaten!B5</f>
        <v>Gemeinde Oberhaching</v>
      </c>
      <c r="D5" s="593"/>
      <c r="E5" s="593"/>
      <c r="F5" s="9"/>
      <c r="G5" s="11"/>
      <c r="H5" s="12" t="s">
        <v>6</v>
      </c>
      <c r="I5" s="594" t="s">
        <v>618</v>
      </c>
      <c r="J5" s="594"/>
      <c r="K5" s="594"/>
    </row>
    <row r="6" spans="1:12" ht="5.25" customHeight="1" x14ac:dyDescent="0.25">
      <c r="A6" s="18"/>
      <c r="B6" s="9"/>
      <c r="C6" s="9"/>
      <c r="D6" s="9"/>
      <c r="E6" s="9"/>
      <c r="F6" s="9"/>
      <c r="G6" s="9"/>
      <c r="H6" s="9"/>
      <c r="I6" s="9"/>
      <c r="J6" s="17"/>
      <c r="K6" s="9"/>
    </row>
    <row r="7" spans="1:12" s="141" customFormat="1" ht="20.25" customHeight="1" x14ac:dyDescent="0.25">
      <c r="A7" s="595" t="s">
        <v>97</v>
      </c>
      <c r="B7" s="596"/>
      <c r="C7" s="596"/>
      <c r="D7" s="596"/>
      <c r="E7" s="139"/>
      <c r="F7" s="139"/>
      <c r="G7" s="597" t="s">
        <v>769</v>
      </c>
      <c r="H7" s="597"/>
      <c r="I7" s="135"/>
      <c r="J7" s="19" t="s">
        <v>7</v>
      </c>
      <c r="K7" s="140"/>
    </row>
    <row r="8" spans="1:12" ht="7.5" customHeight="1" x14ac:dyDescent="0.25">
      <c r="A8" s="18"/>
      <c r="B8" s="18"/>
      <c r="C8" s="9"/>
      <c r="D8" s="9"/>
      <c r="E8" s="9"/>
      <c r="F8" s="9"/>
      <c r="G8" s="9"/>
      <c r="H8" s="9"/>
      <c r="I8" s="9"/>
      <c r="J8" s="10"/>
      <c r="K8" s="9"/>
    </row>
    <row r="9" spans="1:12" ht="34.950000000000003" customHeight="1" x14ac:dyDescent="0.25">
      <c r="A9" s="18"/>
      <c r="B9" s="18" t="s">
        <v>469</v>
      </c>
      <c r="C9" s="9"/>
      <c r="D9" s="9"/>
      <c r="E9" s="9"/>
      <c r="F9" s="9"/>
      <c r="G9" s="586" t="s">
        <v>770</v>
      </c>
      <c r="H9" s="586"/>
      <c r="I9" s="9"/>
      <c r="J9" s="14">
        <f>'Kalk UHR MWS'!$P$6</f>
        <v>0</v>
      </c>
      <c r="K9" s="9"/>
    </row>
    <row r="10" spans="1:12" ht="34.5" customHeight="1" x14ac:dyDescent="0.25">
      <c r="A10" s="18"/>
      <c r="B10" s="18" t="s">
        <v>385</v>
      </c>
      <c r="C10" s="9"/>
      <c r="D10" s="9"/>
      <c r="E10" s="9"/>
      <c r="F10" s="9"/>
      <c r="G10" s="586"/>
      <c r="H10" s="586"/>
      <c r="I10" s="9"/>
      <c r="J10" s="14">
        <f>'Kalk UHR KiGa Kastanienallee'!$P$6</f>
        <v>0</v>
      </c>
      <c r="K10" s="9"/>
    </row>
    <row r="11" spans="1:12" ht="7.5" customHeight="1" x14ac:dyDescent="0.25">
      <c r="A11" s="18"/>
      <c r="B11" s="18"/>
      <c r="C11" s="9"/>
      <c r="D11" s="9"/>
      <c r="E11" s="9"/>
      <c r="F11" s="9"/>
      <c r="G11" s="9"/>
      <c r="H11" s="9"/>
      <c r="I11" s="9"/>
      <c r="J11" s="10"/>
      <c r="K11" s="9"/>
    </row>
    <row r="12" spans="1:12" s="22" customFormat="1" ht="21" customHeight="1" x14ac:dyDescent="0.25">
      <c r="A12" s="507" t="s">
        <v>242</v>
      </c>
      <c r="B12" s="507"/>
      <c r="C12" s="508"/>
      <c r="D12" s="601"/>
      <c r="E12" s="601"/>
      <c r="F12" s="507"/>
      <c r="G12" s="602"/>
      <c r="H12" s="602"/>
      <c r="I12" s="507"/>
      <c r="J12" s="509">
        <f>SUM(J9:J10)</f>
        <v>0</v>
      </c>
      <c r="K12" s="11"/>
    </row>
    <row r="13" spans="1:12" ht="9" customHeight="1" x14ac:dyDescent="0.25">
      <c r="A13" s="9"/>
      <c r="B13" s="18"/>
      <c r="C13" s="9"/>
      <c r="D13" s="9"/>
      <c r="E13" s="9"/>
      <c r="F13" s="9"/>
      <c r="G13" s="9"/>
      <c r="H13" s="9"/>
      <c r="I13" s="9"/>
      <c r="J13" s="9"/>
      <c r="K13" s="9"/>
    </row>
    <row r="14" spans="1:12" ht="26.4" x14ac:dyDescent="0.25">
      <c r="A14" s="598" t="s">
        <v>371</v>
      </c>
      <c r="B14" s="599"/>
      <c r="C14" s="599"/>
      <c r="D14" s="599"/>
      <c r="E14" s="510"/>
      <c r="F14" s="510"/>
      <c r="G14" s="510" t="s">
        <v>373</v>
      </c>
      <c r="H14" s="511" t="s">
        <v>10</v>
      </c>
      <c r="I14" s="510"/>
      <c r="J14" s="512" t="s">
        <v>372</v>
      </c>
      <c r="K14" s="9"/>
    </row>
    <row r="15" spans="1:12" ht="14.4" customHeight="1" x14ac:dyDescent="0.25">
      <c r="A15" s="9"/>
      <c r="B15" s="420" t="s">
        <v>374</v>
      </c>
      <c r="C15" s="9"/>
      <c r="D15" s="9"/>
      <c r="E15" s="9"/>
      <c r="F15" s="9"/>
      <c r="G15" s="9"/>
      <c r="H15" s="9"/>
      <c r="I15" s="9"/>
      <c r="J15" s="8"/>
      <c r="K15" s="9"/>
    </row>
    <row r="16" spans="1:12" ht="20.399999999999999" customHeight="1" x14ac:dyDescent="0.25">
      <c r="A16" s="9"/>
      <c r="B16" s="18" t="s">
        <v>723</v>
      </c>
      <c r="C16" s="9"/>
      <c r="D16" s="9"/>
      <c r="E16" s="9"/>
      <c r="F16" s="9"/>
      <c r="G16" s="419">
        <v>10</v>
      </c>
      <c r="H16" s="41"/>
      <c r="I16" s="31"/>
      <c r="J16" s="552">
        <f>G16*H16</f>
        <v>0</v>
      </c>
      <c r="K16" s="9"/>
    </row>
    <row r="17" spans="1:15" ht="6" customHeight="1" x14ac:dyDescent="0.25">
      <c r="A17" s="9"/>
      <c r="B17" s="18"/>
      <c r="C17" s="9"/>
      <c r="D17" s="9"/>
      <c r="E17" s="9"/>
      <c r="F17" s="9"/>
      <c r="G17" s="419"/>
      <c r="H17" s="9"/>
      <c r="I17" s="9"/>
      <c r="J17" s="9"/>
      <c r="K17" s="9"/>
    </row>
    <row r="18" spans="1:15" ht="20.399999999999999" customHeight="1" x14ac:dyDescent="0.25">
      <c r="A18" s="9"/>
      <c r="B18" s="532" t="s">
        <v>754</v>
      </c>
      <c r="C18" s="9"/>
      <c r="D18" s="9"/>
      <c r="E18" s="9"/>
      <c r="F18" s="9"/>
      <c r="G18" s="419">
        <v>20</v>
      </c>
      <c r="H18" s="41"/>
      <c r="I18" s="31"/>
      <c r="J18" s="552">
        <f>G18*H18</f>
        <v>0</v>
      </c>
      <c r="K18" s="9"/>
    </row>
    <row r="19" spans="1:15" ht="4.8" customHeight="1" x14ac:dyDescent="0.25">
      <c r="A19" s="9"/>
      <c r="B19" s="18"/>
      <c r="C19" s="9"/>
      <c r="D19" s="9"/>
      <c r="E19" s="9"/>
      <c r="F19" s="9"/>
      <c r="G19" s="419"/>
      <c r="H19" s="9"/>
      <c r="I19" s="9"/>
      <c r="J19" s="9"/>
      <c r="K19" s="9"/>
    </row>
    <row r="20" spans="1:15" ht="21" customHeight="1" x14ac:dyDescent="0.25">
      <c r="A20" s="9"/>
      <c r="B20" s="18" t="s">
        <v>728</v>
      </c>
      <c r="C20" s="9"/>
      <c r="D20" s="9"/>
      <c r="E20" s="9"/>
      <c r="F20" s="9"/>
      <c r="G20" s="419">
        <v>5</v>
      </c>
      <c r="H20" s="41"/>
      <c r="I20" s="9"/>
      <c r="J20" s="552">
        <f>G20*H20</f>
        <v>0</v>
      </c>
      <c r="K20" s="9"/>
    </row>
    <row r="21" spans="1:15" ht="10.8" customHeight="1" x14ac:dyDescent="0.25">
      <c r="A21" s="9"/>
      <c r="B21" s="9"/>
      <c r="C21" s="9"/>
      <c r="D21" s="9"/>
      <c r="E21" s="9"/>
      <c r="F21" s="9"/>
      <c r="G21" s="9"/>
      <c r="H21" s="10"/>
      <c r="I21" s="9"/>
      <c r="J21" s="8"/>
      <c r="K21" s="9"/>
    </row>
    <row r="22" spans="1:15" ht="18" customHeight="1" x14ac:dyDescent="0.25">
      <c r="A22" s="136" t="s">
        <v>375</v>
      </c>
      <c r="B22" s="136"/>
      <c r="C22" s="137"/>
      <c r="D22" s="600"/>
      <c r="E22" s="600"/>
      <c r="F22" s="600"/>
      <c r="G22" s="600"/>
      <c r="H22" s="600"/>
      <c r="I22" s="600"/>
      <c r="J22" s="138">
        <f>SUM(J16:J20)</f>
        <v>0</v>
      </c>
      <c r="K22" s="9"/>
    </row>
    <row r="23" spans="1:15" ht="6.75" customHeight="1" x14ac:dyDescent="0.25">
      <c r="A23" s="9"/>
      <c r="B23" s="18"/>
      <c r="C23" s="9"/>
      <c r="D23" s="9"/>
      <c r="E23" s="9"/>
      <c r="F23" s="9"/>
      <c r="G23" s="9"/>
      <c r="H23" s="9"/>
      <c r="I23" s="9"/>
      <c r="J23" s="10"/>
      <c r="K23" s="9"/>
    </row>
    <row r="24" spans="1:15" ht="24" customHeight="1" x14ac:dyDescent="0.25">
      <c r="A24" s="587" t="s">
        <v>829</v>
      </c>
      <c r="B24" s="588"/>
      <c r="C24" s="588"/>
      <c r="D24" s="588"/>
      <c r="E24" s="502"/>
      <c r="F24" s="502"/>
      <c r="G24" s="603" t="s">
        <v>769</v>
      </c>
      <c r="H24" s="603"/>
      <c r="I24" s="502"/>
      <c r="J24" s="503" t="s">
        <v>372</v>
      </c>
      <c r="K24" s="9"/>
    </row>
    <row r="25" spans="1:15" ht="6" customHeight="1" x14ac:dyDescent="0.2">
      <c r="A25" s="432"/>
      <c r="B25" s="432"/>
      <c r="C25" s="432"/>
      <c r="D25" s="432"/>
      <c r="E25" s="432"/>
      <c r="F25" s="432"/>
      <c r="G25" s="432"/>
      <c r="H25" s="432"/>
      <c r="I25" s="432"/>
      <c r="J25" s="432"/>
      <c r="K25" s="432"/>
      <c r="M25" s="432"/>
      <c r="N25" s="432"/>
      <c r="O25" s="432"/>
    </row>
    <row r="26" spans="1:15" ht="40.049999999999997" customHeight="1" x14ac:dyDescent="0.25">
      <c r="A26" s="18"/>
      <c r="B26" s="18" t="s">
        <v>609</v>
      </c>
      <c r="C26" s="9"/>
      <c r="D26" s="9"/>
      <c r="E26" s="9"/>
      <c r="F26" s="9"/>
      <c r="G26" s="586" t="s">
        <v>770</v>
      </c>
      <c r="H26" s="586"/>
      <c r="I26" s="9"/>
      <c r="J26" s="14">
        <f>'Kalk GR MWS'!$Q$6</f>
        <v>0</v>
      </c>
      <c r="K26" s="9"/>
      <c r="M26" s="432"/>
      <c r="N26" s="432"/>
      <c r="O26" s="432"/>
    </row>
    <row r="27" spans="1:15" ht="30" customHeight="1" x14ac:dyDescent="0.25">
      <c r="A27" s="18"/>
      <c r="B27" s="18" t="s">
        <v>608</v>
      </c>
      <c r="C27" s="9"/>
      <c r="D27" s="9"/>
      <c r="E27" s="9"/>
      <c r="F27" s="9"/>
      <c r="G27" s="586"/>
      <c r="H27" s="586"/>
      <c r="I27" s="9"/>
      <c r="J27" s="14">
        <f>'Kalk GR KiGa Kastanienallee'!$Q$6</f>
        <v>0</v>
      </c>
      <c r="K27" s="9"/>
      <c r="M27" s="432"/>
      <c r="N27" s="432"/>
      <c r="O27" s="432"/>
    </row>
    <row r="28" spans="1:15" ht="8.4" customHeight="1" x14ac:dyDescent="0.2">
      <c r="J28" s="8"/>
    </row>
    <row r="29" spans="1:15" ht="18" customHeight="1" x14ac:dyDescent="0.25">
      <c r="A29" s="504" t="s">
        <v>471</v>
      </c>
      <c r="B29" s="504"/>
      <c r="C29" s="505"/>
      <c r="D29" s="604"/>
      <c r="E29" s="604"/>
      <c r="F29" s="604"/>
      <c r="G29" s="604"/>
      <c r="H29" s="604"/>
      <c r="I29" s="604"/>
      <c r="J29" s="506">
        <f>SUM(J26:J27)</f>
        <v>0</v>
      </c>
      <c r="K29" s="9"/>
    </row>
    <row r="30" spans="1:15" s="22" customFormat="1" ht="9" customHeight="1" x14ac:dyDescent="0.25"/>
    <row r="31" spans="1:15" ht="20.399999999999999" customHeight="1" x14ac:dyDescent="0.25">
      <c r="A31" s="587" t="s">
        <v>830</v>
      </c>
      <c r="B31" s="588"/>
      <c r="C31" s="588"/>
      <c r="D31" s="588"/>
      <c r="E31" s="502"/>
      <c r="F31" s="502"/>
      <c r="G31" s="603" t="s">
        <v>769</v>
      </c>
      <c r="H31" s="603"/>
      <c r="I31" s="502"/>
      <c r="J31" s="503" t="s">
        <v>372</v>
      </c>
      <c r="K31" s="9"/>
    </row>
    <row r="32" spans="1:15" ht="5.4" customHeight="1" x14ac:dyDescent="0.2">
      <c r="A32" s="432"/>
      <c r="B32" s="432"/>
      <c r="C32" s="432"/>
      <c r="D32" s="432"/>
      <c r="E32" s="432"/>
      <c r="F32" s="432"/>
      <c r="G32" s="432"/>
      <c r="H32" s="432"/>
      <c r="I32" s="432"/>
      <c r="J32" s="432"/>
      <c r="K32" s="432"/>
      <c r="M32" s="432"/>
      <c r="N32" s="432"/>
      <c r="O32" s="432"/>
    </row>
    <row r="33" spans="1:15" ht="39" customHeight="1" x14ac:dyDescent="0.25">
      <c r="A33" s="18"/>
      <c r="B33" s="18" t="s">
        <v>765</v>
      </c>
      <c r="C33" s="9"/>
      <c r="D33" s="9"/>
      <c r="E33" s="9"/>
      <c r="F33" s="9"/>
      <c r="G33" s="586" t="s">
        <v>770</v>
      </c>
      <c r="H33" s="586"/>
      <c r="I33" s="9"/>
      <c r="J33" s="14">
        <f>'Kalk Innenglas MWS'!O135</f>
        <v>0</v>
      </c>
      <c r="K33" s="9"/>
      <c r="M33" s="432"/>
      <c r="N33" s="432"/>
      <c r="O33" s="432"/>
    </row>
    <row r="34" spans="1:15" ht="34.950000000000003" customHeight="1" x14ac:dyDescent="0.25">
      <c r="A34" s="18"/>
      <c r="B34" s="18" t="s">
        <v>766</v>
      </c>
      <c r="C34" s="9"/>
      <c r="D34" s="9"/>
      <c r="E34" s="9"/>
      <c r="F34" s="9"/>
      <c r="G34" s="586"/>
      <c r="H34" s="586"/>
      <c r="I34" s="9"/>
      <c r="J34" s="14">
        <f>'Kalk Innengl.KiGa Kastaniena.'!O91</f>
        <v>0</v>
      </c>
      <c r="K34" s="9"/>
      <c r="M34" s="432"/>
      <c r="N34" s="432"/>
      <c r="O34" s="432"/>
    </row>
    <row r="35" spans="1:15" ht="2.4" customHeight="1" x14ac:dyDescent="0.2">
      <c r="J35" s="8"/>
    </row>
    <row r="36" spans="1:15" ht="18" customHeight="1" x14ac:dyDescent="0.25">
      <c r="A36" s="504" t="s">
        <v>768</v>
      </c>
      <c r="B36" s="504"/>
      <c r="C36" s="505"/>
      <c r="D36" s="604"/>
      <c r="E36" s="604"/>
      <c r="F36" s="604"/>
      <c r="G36" s="604"/>
      <c r="H36" s="604"/>
      <c r="I36" s="604"/>
      <c r="J36" s="506">
        <f>SUM(J33:J34)</f>
        <v>0</v>
      </c>
      <c r="K36" s="9"/>
    </row>
    <row r="37" spans="1:15" s="22" customFormat="1" ht="10.8" customHeight="1" x14ac:dyDescent="0.25"/>
    <row r="38" spans="1:15" ht="21.6" customHeight="1" x14ac:dyDescent="0.25">
      <c r="A38" s="606" t="s">
        <v>767</v>
      </c>
      <c r="B38" s="607"/>
      <c r="C38" s="607"/>
      <c r="D38" s="516"/>
      <c r="E38" s="516" t="s">
        <v>495</v>
      </c>
      <c r="F38" s="516"/>
      <c r="G38" s="516"/>
      <c r="H38" s="516" t="s">
        <v>496</v>
      </c>
      <c r="I38" s="517"/>
      <c r="J38" s="518" t="s">
        <v>7</v>
      </c>
      <c r="K38" s="9"/>
      <c r="L38" s="426"/>
    </row>
    <row r="39" spans="1:15" ht="12.75" customHeight="1" x14ac:dyDescent="0.25">
      <c r="A39" s="377" t="s">
        <v>494</v>
      </c>
      <c r="B39" s="18"/>
      <c r="C39" s="9"/>
      <c r="D39" s="9"/>
      <c r="E39" s="9"/>
      <c r="F39" s="9"/>
      <c r="G39" s="9"/>
      <c r="H39" s="9"/>
      <c r="I39" s="9"/>
      <c r="J39" s="10"/>
      <c r="K39" s="9"/>
    </row>
    <row r="40" spans="1:15" s="21" customFormat="1" ht="27" customHeight="1" x14ac:dyDescent="0.25">
      <c r="A40" s="18"/>
      <c r="B40" s="148" t="s">
        <v>497</v>
      </c>
      <c r="C40" s="148"/>
      <c r="D40" s="148"/>
      <c r="E40" s="18">
        <v>10</v>
      </c>
      <c r="F40" s="9"/>
      <c r="G40" s="9"/>
      <c r="H40" s="425"/>
      <c r="I40" s="18"/>
      <c r="J40" s="20">
        <f>E40*H40</f>
        <v>0</v>
      </c>
      <c r="K40" s="18"/>
    </row>
    <row r="41" spans="1:15" s="21" customFormat="1" ht="30" customHeight="1" x14ac:dyDescent="0.25">
      <c r="A41" s="18"/>
      <c r="B41" s="148" t="s">
        <v>498</v>
      </c>
      <c r="C41" s="148"/>
      <c r="D41" s="148"/>
      <c r="E41" s="18">
        <v>10</v>
      </c>
      <c r="F41" s="9"/>
      <c r="G41" s="9"/>
      <c r="H41" s="425"/>
      <c r="I41" s="18"/>
      <c r="J41" s="20">
        <f>E41*H41</f>
        <v>0</v>
      </c>
      <c r="K41" s="18"/>
    </row>
    <row r="42" spans="1:15" s="21" customFormat="1" ht="33" customHeight="1" x14ac:dyDescent="0.25">
      <c r="A42" s="18"/>
      <c r="B42" s="608" t="s">
        <v>499</v>
      </c>
      <c r="C42" s="608"/>
      <c r="D42" s="608"/>
      <c r="E42" s="18">
        <v>10</v>
      </c>
      <c r="F42" s="9"/>
      <c r="G42" s="9"/>
      <c r="H42" s="425"/>
      <c r="I42" s="18"/>
      <c r="J42" s="20">
        <f>E42*H42</f>
        <v>0</v>
      </c>
      <c r="K42" s="18"/>
    </row>
    <row r="43" spans="1:15" ht="3.75" customHeight="1" x14ac:dyDescent="0.25">
      <c r="A43" s="18"/>
      <c r="B43" s="18"/>
      <c r="C43" s="9"/>
      <c r="D43" s="9"/>
      <c r="E43" s="9"/>
      <c r="F43" s="9"/>
      <c r="G43" s="9"/>
      <c r="H43" s="9"/>
      <c r="I43" s="9"/>
      <c r="J43" s="10"/>
      <c r="K43" s="9"/>
    </row>
    <row r="44" spans="1:15" s="22" customFormat="1" ht="21" customHeight="1" x14ac:dyDescent="0.25">
      <c r="A44" s="513"/>
      <c r="B44" s="513" t="s">
        <v>500</v>
      </c>
      <c r="C44" s="514"/>
      <c r="D44" s="605"/>
      <c r="E44" s="605"/>
      <c r="F44" s="513"/>
      <c r="G44" s="513"/>
      <c r="H44" s="513"/>
      <c r="I44" s="513"/>
      <c r="J44" s="515">
        <f>SUM(J40:J43)</f>
        <v>0</v>
      </c>
      <c r="K44" s="11"/>
    </row>
    <row r="45" spans="1:15" ht="6.75" customHeight="1" thickBot="1" x14ac:dyDescent="0.3">
      <c r="A45" s="9"/>
      <c r="B45" s="18"/>
      <c r="C45" s="9"/>
      <c r="D45" s="9"/>
      <c r="E45" s="9"/>
      <c r="F45" s="9"/>
      <c r="G45" s="9"/>
      <c r="H45" s="9"/>
      <c r="I45" s="9"/>
      <c r="J45" s="10"/>
      <c r="K45" s="9"/>
    </row>
    <row r="46" spans="1:15" ht="5.25" customHeight="1" x14ac:dyDescent="0.25">
      <c r="A46" s="142"/>
      <c r="B46" s="143"/>
      <c r="C46" s="144"/>
      <c r="D46" s="144"/>
      <c r="E46" s="144"/>
      <c r="F46" s="144"/>
      <c r="G46" s="144"/>
      <c r="H46" s="144"/>
      <c r="I46" s="144"/>
      <c r="J46" s="145"/>
      <c r="K46" s="146"/>
    </row>
    <row r="47" spans="1:15" s="30" customFormat="1" ht="24.75" customHeight="1" thickBot="1" x14ac:dyDescent="0.35">
      <c r="A47" s="25"/>
      <c r="B47" s="26" t="s">
        <v>8</v>
      </c>
      <c r="C47" s="26"/>
      <c r="D47" s="27"/>
      <c r="E47" s="27"/>
      <c r="F47" s="27"/>
      <c r="G47" s="27"/>
      <c r="H47" s="27"/>
      <c r="I47" s="27"/>
      <c r="J47" s="28">
        <f>ROUND(SUM(J12+J22+J29+J36+J44),2)</f>
        <v>0</v>
      </c>
      <c r="K47" s="29"/>
    </row>
    <row r="48" spans="1:15" ht="6" customHeight="1" x14ac:dyDescent="0.25">
      <c r="A48" s="23"/>
      <c r="B48" s="18"/>
      <c r="C48" s="9"/>
      <c r="D48" s="9"/>
      <c r="E48" s="9"/>
      <c r="F48" s="9"/>
      <c r="G48" s="9"/>
      <c r="H48" s="9"/>
      <c r="I48" s="9"/>
      <c r="J48" s="17"/>
      <c r="K48" s="24"/>
    </row>
    <row r="49" spans="1:11" ht="18.600000000000001" customHeight="1" x14ac:dyDescent="0.25">
      <c r="A49" s="23"/>
      <c r="B49" s="31" t="s">
        <v>98</v>
      </c>
      <c r="C49" s="9"/>
      <c r="D49" s="9"/>
      <c r="E49" s="9"/>
      <c r="F49" s="9"/>
      <c r="G49" s="9"/>
      <c r="H49" s="9"/>
      <c r="I49" s="9"/>
      <c r="J49" s="147">
        <f>ROUND(+J47*0.19,2)</f>
        <v>0</v>
      </c>
      <c r="K49" s="24"/>
    </row>
    <row r="50" spans="1:11" ht="4.8" customHeight="1" x14ac:dyDescent="0.3">
      <c r="A50" s="23"/>
      <c r="B50" s="32"/>
      <c r="C50" s="9"/>
      <c r="D50" s="9"/>
      <c r="E50" s="9"/>
      <c r="F50" s="9"/>
      <c r="G50" s="9"/>
      <c r="H50" s="9"/>
      <c r="I50" s="9"/>
      <c r="J50" s="17"/>
      <c r="K50" s="24"/>
    </row>
    <row r="51" spans="1:11" ht="25.5" customHeight="1" thickBot="1" x14ac:dyDescent="0.35">
      <c r="A51" s="33"/>
      <c r="B51" s="26" t="s">
        <v>99</v>
      </c>
      <c r="C51" s="34"/>
      <c r="D51" s="35"/>
      <c r="E51" s="35"/>
      <c r="F51" s="35"/>
      <c r="G51" s="35"/>
      <c r="H51" s="35"/>
      <c r="I51" s="35"/>
      <c r="J51" s="28">
        <f>ROUND(+J47+J49,2)</f>
        <v>0</v>
      </c>
      <c r="K51" s="24"/>
    </row>
    <row r="52" spans="1:11" ht="6.75" customHeight="1" thickBot="1" x14ac:dyDescent="0.3">
      <c r="A52" s="36"/>
      <c r="B52" s="37" t="s">
        <v>0</v>
      </c>
      <c r="C52" s="37"/>
      <c r="D52" s="37"/>
      <c r="E52" s="37"/>
      <c r="F52" s="37"/>
      <c r="G52" s="37"/>
      <c r="H52" s="37"/>
      <c r="I52" s="37"/>
      <c r="J52" s="38"/>
      <c r="K52" s="39"/>
    </row>
    <row r="53" spans="1:11" ht="13.2" x14ac:dyDescent="0.25">
      <c r="A53" s="9"/>
      <c r="B53" s="9"/>
      <c r="C53" s="9"/>
      <c r="D53" s="9"/>
      <c r="E53" s="9"/>
      <c r="F53" s="9"/>
      <c r="G53" s="9"/>
      <c r="H53" s="9"/>
      <c r="I53" s="9"/>
      <c r="J53" s="10"/>
      <c r="K53" s="9"/>
    </row>
    <row r="54" spans="1:11" ht="21.75" customHeight="1" x14ac:dyDescent="0.3">
      <c r="A54" s="26" t="s">
        <v>9</v>
      </c>
      <c r="B54" s="35"/>
      <c r="C54" s="35"/>
      <c r="D54" s="35"/>
      <c r="E54" s="35"/>
      <c r="F54" s="35"/>
      <c r="G54" s="35"/>
      <c r="H54" s="35"/>
      <c r="I54" s="35"/>
      <c r="J54" s="40" t="s">
        <v>10</v>
      </c>
      <c r="K54" s="9"/>
    </row>
    <row r="55" spans="1:11" ht="10.5" customHeight="1" x14ac:dyDescent="0.25">
      <c r="A55" s="9"/>
      <c r="B55" s="31"/>
      <c r="C55" s="9"/>
      <c r="D55" s="9"/>
      <c r="E55" s="9"/>
      <c r="F55" s="9"/>
      <c r="G55" s="9"/>
      <c r="H55" s="9"/>
      <c r="I55" s="9"/>
      <c r="J55" s="9"/>
      <c r="K55" s="9"/>
    </row>
    <row r="56" spans="1:11" ht="15" x14ac:dyDescent="0.25">
      <c r="A56" s="9"/>
      <c r="B56" s="18" t="s">
        <v>610</v>
      </c>
      <c r="C56" s="9"/>
      <c r="D56" s="9"/>
      <c r="E56" s="9"/>
      <c r="F56" s="9"/>
      <c r="G56" s="9"/>
      <c r="H56" s="9"/>
      <c r="I56" s="9"/>
      <c r="J56" s="334">
        <f>'SVS UHR'!F77</f>
        <v>0</v>
      </c>
      <c r="K56" s="31"/>
    </row>
    <row r="57" spans="1:11" ht="10.5" customHeight="1" x14ac:dyDescent="0.25">
      <c r="A57" s="9"/>
      <c r="B57" s="31"/>
      <c r="C57" s="9"/>
      <c r="D57" s="9"/>
      <c r="E57" s="9"/>
      <c r="F57" s="9"/>
      <c r="G57" s="9"/>
      <c r="H57" s="9"/>
      <c r="I57" s="9"/>
      <c r="J57" s="9"/>
      <c r="K57" s="9"/>
    </row>
    <row r="58" spans="1:11" ht="15" x14ac:dyDescent="0.25">
      <c r="A58" s="9"/>
      <c r="B58" s="18" t="s">
        <v>727</v>
      </c>
      <c r="C58" s="9"/>
      <c r="D58" s="9"/>
      <c r="E58" s="9"/>
      <c r="F58" s="9"/>
      <c r="G58" s="9"/>
      <c r="H58" s="9"/>
      <c r="I58" s="9"/>
      <c r="J58" s="334">
        <f>'SVS GR'!F77</f>
        <v>0</v>
      </c>
      <c r="K58" s="31"/>
    </row>
    <row r="59" spans="1:11" ht="8.4" customHeight="1" x14ac:dyDescent="0.25">
      <c r="A59" s="9"/>
      <c r="B59" s="18"/>
      <c r="C59" s="9"/>
      <c r="D59" s="9"/>
      <c r="E59" s="9"/>
      <c r="F59" s="9"/>
      <c r="G59" s="9"/>
      <c r="H59" s="9"/>
      <c r="I59" s="9"/>
      <c r="J59" s="427"/>
      <c r="K59" s="31"/>
    </row>
    <row r="60" spans="1:11" ht="15" x14ac:dyDescent="0.25">
      <c r="A60" s="9"/>
      <c r="B60" s="18" t="s">
        <v>617</v>
      </c>
      <c r="C60" s="9"/>
      <c r="D60" s="9"/>
      <c r="E60" s="9"/>
      <c r="F60" s="9"/>
      <c r="G60" s="9"/>
      <c r="H60" s="9"/>
      <c r="I60" s="9"/>
      <c r="J60" s="334">
        <f>'SVS Innenglas'!F77</f>
        <v>0</v>
      </c>
      <c r="K60" s="31"/>
    </row>
    <row r="61" spans="1:11" ht="5.4" customHeight="1" x14ac:dyDescent="0.25">
      <c r="A61" s="9"/>
      <c r="B61" s="9"/>
      <c r="C61" s="9"/>
      <c r="D61" s="9"/>
      <c r="E61" s="9"/>
      <c r="F61" s="9"/>
      <c r="G61" s="9"/>
      <c r="H61" s="9"/>
      <c r="I61" s="9"/>
      <c r="J61" s="427"/>
      <c r="K61" s="31"/>
    </row>
    <row r="62" spans="1:11" ht="15.6" x14ac:dyDescent="0.3">
      <c r="A62" s="26" t="s">
        <v>160</v>
      </c>
      <c r="B62" s="35"/>
      <c r="C62" s="35"/>
      <c r="D62" s="35"/>
      <c r="E62" s="35"/>
      <c r="F62" s="35"/>
      <c r="G62" s="35"/>
      <c r="H62" s="35"/>
      <c r="I62" s="35"/>
      <c r="J62" s="35"/>
      <c r="K62" s="9"/>
    </row>
    <row r="63" spans="1:11" s="46" customFormat="1" ht="31.5" customHeight="1" x14ac:dyDescent="0.3">
      <c r="A63" s="42"/>
      <c r="B63" s="43"/>
      <c r="C63" s="42"/>
      <c r="D63" s="527" t="s">
        <v>730</v>
      </c>
      <c r="E63" s="527" t="s">
        <v>731</v>
      </c>
      <c r="F63" s="42"/>
      <c r="G63" s="500" t="s">
        <v>11</v>
      </c>
      <c r="H63" s="44"/>
      <c r="I63" s="44"/>
      <c r="J63" s="501" t="s">
        <v>12</v>
      </c>
      <c r="K63" s="42"/>
    </row>
    <row r="64" spans="1:11" ht="6.6" customHeight="1" x14ac:dyDescent="0.25">
      <c r="A64" s="9"/>
      <c r="B64" s="18"/>
      <c r="C64" s="9"/>
      <c r="D64" s="9"/>
      <c r="E64" s="9"/>
      <c r="F64" s="9"/>
      <c r="G64" s="9"/>
      <c r="H64" s="44"/>
      <c r="I64" s="9"/>
      <c r="J64" s="9"/>
      <c r="K64" s="9"/>
    </row>
    <row r="65" spans="1:14" ht="21.6" customHeight="1" x14ac:dyDescent="0.25">
      <c r="A65" s="9"/>
      <c r="B65" s="522" t="s">
        <v>729</v>
      </c>
      <c r="C65" s="522"/>
      <c r="D65" s="519">
        <f>'Kalk UHR KiGa Kastanienallee'!M6+'Kalk UHR MWS'!M6</f>
        <v>0</v>
      </c>
      <c r="E65" s="520">
        <f>'Kalk GR KiGa Kastanienallee'!N6+'Kalk GR MWS'!N6</f>
        <v>0</v>
      </c>
      <c r="F65" s="9"/>
      <c r="G65" s="521">
        <f>D65+E65</f>
        <v>0</v>
      </c>
      <c r="H65" s="44"/>
      <c r="I65" s="563" t="s">
        <v>349</v>
      </c>
      <c r="J65" s="47"/>
      <c r="K65" s="9"/>
    </row>
    <row r="66" spans="1:14" ht="27" customHeight="1" x14ac:dyDescent="0.25">
      <c r="A66" s="9"/>
      <c r="B66" s="9"/>
      <c r="C66" s="9"/>
      <c r="D66" s="527" t="s">
        <v>756</v>
      </c>
      <c r="E66" s="527" t="s">
        <v>757</v>
      </c>
      <c r="F66" s="9"/>
      <c r="G66" s="541"/>
      <c r="H66" s="44"/>
      <c r="I66" s="564" t="s">
        <v>804</v>
      </c>
      <c r="J66" s="542"/>
      <c r="K66" s="9"/>
    </row>
    <row r="67" spans="1:14" ht="24" customHeight="1" x14ac:dyDescent="0.25">
      <c r="A67" s="9"/>
      <c r="B67" s="18"/>
      <c r="C67" s="18" t="s">
        <v>755</v>
      </c>
      <c r="D67" s="130">
        <f>'Kalk UHR MWS'!G6+'Kalk UHR KiGa Kastanienallee'!G6</f>
        <v>7640.9721999999983</v>
      </c>
      <c r="E67" s="130">
        <f>'Kalk GR MWS'!K6+'Kalk GR KiGa Kastanienallee'!K6</f>
        <v>3856.9910999999997</v>
      </c>
      <c r="F67" s="9"/>
      <c r="G67" s="9"/>
      <c r="H67" s="44"/>
      <c r="I67" s="9"/>
      <c r="J67" s="9"/>
      <c r="K67" s="9"/>
    </row>
    <row r="68" spans="1:14" ht="9.6" customHeight="1" x14ac:dyDescent="0.25">
      <c r="A68" s="9"/>
      <c r="B68" s="18"/>
      <c r="C68" s="9"/>
      <c r="D68" s="183"/>
      <c r="E68" s="9"/>
      <c r="F68" s="9"/>
      <c r="G68" s="9"/>
      <c r="H68" s="44"/>
      <c r="I68" s="9"/>
      <c r="J68" s="9"/>
      <c r="K68" s="9"/>
    </row>
    <row r="69" spans="1:14" s="1" customFormat="1" ht="27.6" customHeight="1" x14ac:dyDescent="0.25">
      <c r="B69" s="523" t="s">
        <v>603</v>
      </c>
      <c r="C69" s="523"/>
      <c r="D69" s="18"/>
      <c r="E69" s="18"/>
      <c r="F69" s="406"/>
      <c r="G69" s="407" t="s">
        <v>347</v>
      </c>
      <c r="H69" s="407" t="s">
        <v>348</v>
      </c>
      <c r="J69" s="501" t="s">
        <v>12</v>
      </c>
    </row>
    <row r="70" spans="1:14" s="1" customFormat="1" ht="17.399999999999999" customHeight="1" x14ac:dyDescent="0.25">
      <c r="B70" s="406"/>
      <c r="D70" s="18"/>
      <c r="E70" s="18"/>
      <c r="G70" s="409" t="s">
        <v>349</v>
      </c>
      <c r="H70" s="409" t="s">
        <v>349</v>
      </c>
      <c r="J70" s="408"/>
    </row>
    <row r="71" spans="1:14" s="1" customFormat="1" ht="25.2" customHeight="1" x14ac:dyDescent="0.25">
      <c r="B71" s="406" t="s">
        <v>807</v>
      </c>
      <c r="D71" s="18"/>
      <c r="E71" s="18"/>
      <c r="G71" s="410"/>
      <c r="H71" s="411"/>
      <c r="I71" s="565" t="s">
        <v>805</v>
      </c>
      <c r="J71" s="47"/>
    </row>
    <row r="72" spans="1:14" s="1" customFormat="1" ht="24" customHeight="1" x14ac:dyDescent="0.25">
      <c r="B72" s="406" t="s">
        <v>808</v>
      </c>
      <c r="D72" s="18"/>
      <c r="E72" s="18"/>
      <c r="G72" s="410"/>
      <c r="H72" s="411"/>
      <c r="I72" s="565" t="s">
        <v>806</v>
      </c>
      <c r="J72" s="47"/>
    </row>
    <row r="73" spans="1:14" ht="10.95" customHeight="1" x14ac:dyDescent="0.25">
      <c r="A73" s="9"/>
      <c r="B73" s="18"/>
      <c r="C73" s="9"/>
      <c r="D73" s="18"/>
      <c r="E73" s="9"/>
      <c r="F73" s="9"/>
      <c r="G73" s="9"/>
      <c r="H73" s="9"/>
      <c r="I73" s="9"/>
      <c r="J73" s="9"/>
      <c r="K73" s="9"/>
      <c r="L73" s="1"/>
      <c r="M73" s="1"/>
      <c r="N73" s="1"/>
    </row>
    <row r="74" spans="1:14" ht="11.25" customHeight="1" x14ac:dyDescent="0.3">
      <c r="A74" s="48"/>
      <c r="B74" s="49"/>
      <c r="C74" s="49"/>
      <c r="D74" s="49"/>
      <c r="E74" s="49"/>
      <c r="F74" s="49"/>
      <c r="G74" s="49"/>
      <c r="H74" s="49"/>
      <c r="I74" s="49"/>
      <c r="J74" s="50"/>
      <c r="K74" s="9"/>
      <c r="L74" s="1"/>
      <c r="M74" s="1"/>
      <c r="N74" s="1"/>
    </row>
    <row r="75" spans="1:14" ht="13.8" x14ac:dyDescent="0.25">
      <c r="A75" s="9"/>
      <c r="B75" s="18"/>
      <c r="C75" s="9"/>
      <c r="D75" s="9"/>
      <c r="E75" s="9"/>
      <c r="F75" s="9"/>
      <c r="G75" s="9"/>
      <c r="H75" s="9"/>
      <c r="I75" s="9"/>
      <c r="J75" s="10"/>
      <c r="K75" s="9"/>
      <c r="L75" s="1"/>
      <c r="M75" s="1"/>
      <c r="N75" s="1"/>
    </row>
    <row r="76" spans="1:14" ht="13.8" x14ac:dyDescent="0.25">
      <c r="A76" s="9"/>
      <c r="B76" s="18"/>
      <c r="C76" s="9"/>
      <c r="D76" s="9"/>
      <c r="E76" s="9"/>
      <c r="F76" s="9"/>
      <c r="G76" s="9"/>
      <c r="H76" s="9"/>
      <c r="I76" s="9"/>
      <c r="J76" s="10"/>
      <c r="K76" s="9"/>
    </row>
    <row r="77" spans="1:14" ht="13.8" x14ac:dyDescent="0.25">
      <c r="A77" s="9"/>
      <c r="B77" s="18"/>
      <c r="C77" s="9"/>
      <c r="D77" s="9"/>
      <c r="E77" s="9"/>
      <c r="F77" s="9"/>
      <c r="G77" s="9"/>
      <c r="H77" s="9"/>
      <c r="I77" s="9"/>
      <c r="J77" s="10"/>
      <c r="K77" s="9"/>
    </row>
    <row r="78" spans="1:14" ht="13.8" x14ac:dyDescent="0.25">
      <c r="B78" s="21"/>
    </row>
    <row r="79" spans="1:14" ht="13.8" x14ac:dyDescent="0.25">
      <c r="B79" s="21"/>
    </row>
    <row r="80" spans="1:14" ht="13.8" x14ac:dyDescent="0.25">
      <c r="B80" s="21"/>
    </row>
    <row r="81" spans="2:10" ht="13.8" x14ac:dyDescent="0.25">
      <c r="B81" s="21"/>
      <c r="J81" s="8"/>
    </row>
    <row r="82" spans="2:10" ht="13.8" x14ac:dyDescent="0.25">
      <c r="B82" s="21"/>
      <c r="J82" s="8"/>
    </row>
    <row r="83" spans="2:10" ht="13.8" x14ac:dyDescent="0.25">
      <c r="B83" s="21"/>
      <c r="J83" s="8"/>
    </row>
    <row r="84" spans="2:10" ht="13.8" x14ac:dyDescent="0.25">
      <c r="B84" s="21"/>
      <c r="J84" s="8"/>
    </row>
    <row r="85" spans="2:10" ht="13.8" x14ac:dyDescent="0.25">
      <c r="B85" s="21"/>
      <c r="J85" s="8"/>
    </row>
    <row r="86" spans="2:10" ht="13.8" x14ac:dyDescent="0.25">
      <c r="B86" s="21"/>
      <c r="J86" s="8"/>
    </row>
    <row r="87" spans="2:10" ht="13.8" x14ac:dyDescent="0.25">
      <c r="B87" s="21"/>
      <c r="J87" s="8"/>
    </row>
    <row r="88" spans="2:10" ht="13.8" x14ac:dyDescent="0.25">
      <c r="B88" s="21"/>
      <c r="J88" s="8"/>
    </row>
    <row r="89" spans="2:10" ht="13.8" x14ac:dyDescent="0.25">
      <c r="B89" s="21"/>
      <c r="J89" s="8"/>
    </row>
    <row r="90" spans="2:10" ht="13.8" x14ac:dyDescent="0.25">
      <c r="B90" s="21"/>
      <c r="J90" s="8"/>
    </row>
    <row r="91" spans="2:10" ht="13.8" x14ac:dyDescent="0.25">
      <c r="B91" s="21"/>
      <c r="J91" s="8"/>
    </row>
    <row r="92" spans="2:10" ht="13.8" x14ac:dyDescent="0.25">
      <c r="B92" s="21"/>
      <c r="J92" s="8"/>
    </row>
    <row r="93" spans="2:10" ht="13.8" x14ac:dyDescent="0.25">
      <c r="B93" s="21"/>
      <c r="J93" s="8"/>
    </row>
    <row r="94" spans="2:10" ht="13.8" x14ac:dyDescent="0.25">
      <c r="B94" s="21"/>
      <c r="J94" s="8"/>
    </row>
    <row r="95" spans="2:10" ht="13.8" x14ac:dyDescent="0.25">
      <c r="B95" s="21"/>
      <c r="J95" s="8"/>
    </row>
    <row r="96" spans="2:10" ht="13.8" x14ac:dyDescent="0.25">
      <c r="B96" s="21"/>
      <c r="J96" s="8"/>
    </row>
    <row r="97" spans="2:10" ht="13.8" x14ac:dyDescent="0.25">
      <c r="B97" s="21"/>
      <c r="J97" s="8"/>
    </row>
    <row r="98" spans="2:10" ht="13.8" x14ac:dyDescent="0.25">
      <c r="B98" s="21"/>
      <c r="J98" s="8"/>
    </row>
    <row r="99" spans="2:10" ht="13.8" x14ac:dyDescent="0.25">
      <c r="B99" s="21"/>
      <c r="J99" s="8"/>
    </row>
    <row r="100" spans="2:10" ht="13.8" x14ac:dyDescent="0.25">
      <c r="B100" s="21"/>
      <c r="J100" s="8"/>
    </row>
    <row r="101" spans="2:10" ht="13.8" x14ac:dyDescent="0.25">
      <c r="B101" s="21"/>
      <c r="J101" s="8"/>
    </row>
    <row r="102" spans="2:10" ht="13.8" x14ac:dyDescent="0.25">
      <c r="B102" s="21"/>
      <c r="J102" s="8"/>
    </row>
    <row r="103" spans="2:10" ht="13.8" x14ac:dyDescent="0.25">
      <c r="B103" s="21"/>
      <c r="J103" s="8"/>
    </row>
    <row r="104" spans="2:10" ht="13.8" x14ac:dyDescent="0.25">
      <c r="B104" s="21"/>
      <c r="J104" s="8"/>
    </row>
    <row r="105" spans="2:10" ht="13.8" x14ac:dyDescent="0.25">
      <c r="B105" s="21"/>
      <c r="J105" s="8"/>
    </row>
    <row r="106" spans="2:10" ht="13.8" x14ac:dyDescent="0.25">
      <c r="B106" s="21"/>
      <c r="J106" s="8"/>
    </row>
    <row r="107" spans="2:10" ht="13.8" x14ac:dyDescent="0.25">
      <c r="B107" s="21"/>
      <c r="J107" s="8"/>
    </row>
    <row r="108" spans="2:10" ht="13.8" x14ac:dyDescent="0.25">
      <c r="B108" s="21"/>
      <c r="J108" s="8"/>
    </row>
    <row r="109" spans="2:10" ht="13.8" x14ac:dyDescent="0.25">
      <c r="B109" s="21"/>
      <c r="J109" s="8"/>
    </row>
    <row r="110" spans="2:10" ht="13.8" x14ac:dyDescent="0.25">
      <c r="B110" s="21"/>
      <c r="J110" s="8"/>
    </row>
    <row r="111" spans="2:10" ht="13.8" x14ac:dyDescent="0.25">
      <c r="B111" s="21"/>
      <c r="J111" s="8"/>
    </row>
    <row r="112" spans="2:10" ht="13.8" x14ac:dyDescent="0.25">
      <c r="B112" s="21"/>
      <c r="J112" s="8"/>
    </row>
    <row r="113" spans="2:10" ht="13.8" x14ac:dyDescent="0.25">
      <c r="B113" s="21"/>
      <c r="J113" s="8"/>
    </row>
    <row r="114" spans="2:10" ht="13.8" x14ac:dyDescent="0.25">
      <c r="B114" s="21"/>
      <c r="J114" s="8"/>
    </row>
    <row r="115" spans="2:10" ht="13.8" x14ac:dyDescent="0.25">
      <c r="B115" s="21"/>
      <c r="J115" s="8"/>
    </row>
    <row r="116" spans="2:10" ht="13.8" x14ac:dyDescent="0.25">
      <c r="B116" s="21"/>
      <c r="J116" s="8"/>
    </row>
    <row r="117" spans="2:10" ht="13.8" x14ac:dyDescent="0.25">
      <c r="B117" s="21"/>
      <c r="J117" s="8"/>
    </row>
    <row r="118" spans="2:10" ht="13.8" x14ac:dyDescent="0.25">
      <c r="B118" s="21"/>
      <c r="J118" s="8"/>
    </row>
    <row r="119" spans="2:10" ht="13.8" x14ac:dyDescent="0.25">
      <c r="B119" s="21"/>
      <c r="J119" s="8"/>
    </row>
    <row r="120" spans="2:10" ht="13.8" x14ac:dyDescent="0.25">
      <c r="B120" s="21"/>
      <c r="J120" s="8"/>
    </row>
    <row r="121" spans="2:10" ht="13.8" x14ac:dyDescent="0.25">
      <c r="B121" s="21"/>
      <c r="J121" s="8"/>
    </row>
    <row r="122" spans="2:10" ht="13.8" x14ac:dyDescent="0.25">
      <c r="B122" s="21"/>
      <c r="J122" s="8"/>
    </row>
    <row r="123" spans="2:10" ht="13.8" x14ac:dyDescent="0.25">
      <c r="B123" s="21"/>
      <c r="J123" s="8"/>
    </row>
    <row r="124" spans="2:10" ht="13.8" x14ac:dyDescent="0.25">
      <c r="B124" s="21"/>
      <c r="J124" s="8"/>
    </row>
    <row r="125" spans="2:10" ht="13.8" x14ac:dyDescent="0.25">
      <c r="B125" s="21"/>
      <c r="J125" s="8"/>
    </row>
    <row r="126" spans="2:10" ht="13.8" x14ac:dyDescent="0.25">
      <c r="B126" s="21"/>
      <c r="J126" s="8"/>
    </row>
    <row r="127" spans="2:10" ht="13.8" x14ac:dyDescent="0.25">
      <c r="B127" s="21"/>
      <c r="J127" s="8"/>
    </row>
    <row r="128" spans="2:10" ht="13.8" x14ac:dyDescent="0.25">
      <c r="B128" s="21"/>
      <c r="J128" s="8"/>
    </row>
    <row r="129" spans="2:10" ht="13.8" x14ac:dyDescent="0.25">
      <c r="B129" s="21"/>
      <c r="J129" s="8"/>
    </row>
    <row r="130" spans="2:10" ht="13.8" x14ac:dyDescent="0.25">
      <c r="B130" s="21"/>
      <c r="J130" s="8"/>
    </row>
    <row r="131" spans="2:10" ht="13.8" x14ac:dyDescent="0.25">
      <c r="B131" s="21"/>
      <c r="J131" s="8"/>
    </row>
    <row r="132" spans="2:10" ht="13.8" x14ac:dyDescent="0.25">
      <c r="B132" s="21"/>
      <c r="J132" s="8"/>
    </row>
    <row r="133" spans="2:10" ht="13.8" x14ac:dyDescent="0.25">
      <c r="B133" s="21"/>
      <c r="J133" s="8"/>
    </row>
    <row r="134" spans="2:10" ht="13.8" x14ac:dyDescent="0.25">
      <c r="B134" s="21"/>
      <c r="J134" s="8"/>
    </row>
    <row r="135" spans="2:10" ht="13.8" x14ac:dyDescent="0.25">
      <c r="B135" s="21"/>
      <c r="J135" s="8"/>
    </row>
    <row r="136" spans="2:10" ht="13.8" x14ac:dyDescent="0.25">
      <c r="B136" s="21"/>
      <c r="J136" s="8"/>
    </row>
    <row r="137" spans="2:10" ht="13.8" x14ac:dyDescent="0.25">
      <c r="B137" s="21"/>
      <c r="J137" s="8"/>
    </row>
    <row r="138" spans="2:10" ht="13.8" x14ac:dyDescent="0.25">
      <c r="B138" s="21"/>
      <c r="J138" s="8"/>
    </row>
    <row r="139" spans="2:10" ht="13.8" x14ac:dyDescent="0.25">
      <c r="B139" s="21"/>
      <c r="J139" s="8"/>
    </row>
    <row r="140" spans="2:10" ht="13.8" x14ac:dyDescent="0.25">
      <c r="B140" s="21"/>
      <c r="J140" s="8"/>
    </row>
    <row r="141" spans="2:10" ht="13.8" x14ac:dyDescent="0.25">
      <c r="B141" s="21"/>
      <c r="J141" s="8"/>
    </row>
    <row r="142" spans="2:10" ht="13.8" x14ac:dyDescent="0.25">
      <c r="B142" s="21"/>
      <c r="J142" s="8"/>
    </row>
    <row r="143" spans="2:10" ht="13.8" x14ac:dyDescent="0.25">
      <c r="B143" s="21"/>
      <c r="J143" s="8"/>
    </row>
    <row r="144" spans="2:10" ht="13.8" x14ac:dyDescent="0.25">
      <c r="B144" s="21"/>
      <c r="J144" s="8"/>
    </row>
    <row r="145" spans="2:10" ht="13.8" x14ac:dyDescent="0.25">
      <c r="B145" s="21"/>
      <c r="J145" s="8"/>
    </row>
    <row r="146" spans="2:10" ht="13.8" x14ac:dyDescent="0.25">
      <c r="B146" s="21"/>
      <c r="J146" s="8"/>
    </row>
    <row r="147" spans="2:10" ht="13.8" x14ac:dyDescent="0.25">
      <c r="B147" s="21"/>
      <c r="J147" s="8"/>
    </row>
    <row r="148" spans="2:10" ht="13.8" x14ac:dyDescent="0.25">
      <c r="B148" s="21"/>
      <c r="J148" s="8"/>
    </row>
    <row r="149" spans="2:10" ht="13.8" x14ac:dyDescent="0.25">
      <c r="B149" s="21"/>
      <c r="J149" s="8"/>
    </row>
    <row r="150" spans="2:10" ht="13.8" x14ac:dyDescent="0.25">
      <c r="B150" s="21"/>
      <c r="J150" s="8"/>
    </row>
    <row r="151" spans="2:10" ht="13.8" x14ac:dyDescent="0.25">
      <c r="B151" s="21"/>
      <c r="J151" s="8"/>
    </row>
    <row r="152" spans="2:10" ht="13.8" x14ac:dyDescent="0.25">
      <c r="B152" s="21"/>
      <c r="J152" s="8"/>
    </row>
    <row r="153" spans="2:10" ht="13.8" x14ac:dyDescent="0.25">
      <c r="B153" s="21"/>
      <c r="J153" s="8"/>
    </row>
    <row r="154" spans="2:10" ht="13.8" x14ac:dyDescent="0.25">
      <c r="B154" s="21"/>
      <c r="J154" s="8"/>
    </row>
    <row r="155" spans="2:10" ht="13.8" x14ac:dyDescent="0.25">
      <c r="B155" s="21"/>
      <c r="J155" s="8"/>
    </row>
    <row r="156" spans="2:10" ht="13.8" x14ac:dyDescent="0.25">
      <c r="B156" s="21"/>
      <c r="J156" s="8"/>
    </row>
    <row r="157" spans="2:10" ht="13.8" x14ac:dyDescent="0.25">
      <c r="B157" s="21"/>
      <c r="J157" s="8"/>
    </row>
    <row r="158" spans="2:10" ht="13.8" x14ac:dyDescent="0.25">
      <c r="B158" s="21"/>
      <c r="J158" s="8"/>
    </row>
    <row r="159" spans="2:10" ht="13.8" x14ac:dyDescent="0.25">
      <c r="B159" s="21"/>
      <c r="J159" s="8"/>
    </row>
    <row r="160" spans="2:10" ht="13.8" x14ac:dyDescent="0.25">
      <c r="B160" s="21"/>
      <c r="J160" s="8"/>
    </row>
    <row r="161" spans="2:10" ht="13.8" x14ac:dyDescent="0.25">
      <c r="B161" s="21"/>
      <c r="J161" s="8"/>
    </row>
  </sheetData>
  <sheetProtection selectLockedCells="1"/>
  <mergeCells count="28">
    <mergeCell ref="G24:H24"/>
    <mergeCell ref="G31:H31"/>
    <mergeCell ref="H36:I36"/>
    <mergeCell ref="D44:E44"/>
    <mergeCell ref="A38:C38"/>
    <mergeCell ref="B42:D42"/>
    <mergeCell ref="D29:E29"/>
    <mergeCell ref="F29:G29"/>
    <mergeCell ref="A31:D31"/>
    <mergeCell ref="D36:E36"/>
    <mergeCell ref="F36:G36"/>
    <mergeCell ref="H29:I29"/>
    <mergeCell ref="G9:H10"/>
    <mergeCell ref="G26:H27"/>
    <mergeCell ref="G33:H34"/>
    <mergeCell ref="A24:D24"/>
    <mergeCell ref="A1:K1"/>
    <mergeCell ref="C3:E3"/>
    <mergeCell ref="C5:E5"/>
    <mergeCell ref="I5:K5"/>
    <mergeCell ref="A7:D7"/>
    <mergeCell ref="G7:H7"/>
    <mergeCell ref="A14:D14"/>
    <mergeCell ref="D22:E22"/>
    <mergeCell ref="F22:G22"/>
    <mergeCell ref="H22:I22"/>
    <mergeCell ref="D12:E12"/>
    <mergeCell ref="G12:H12"/>
  </mergeCells>
  <pageMargins left="0.39370078740157483" right="0.39370078740157483" top="0.55046296296296293" bottom="0.59055118110236227" header="0.27559055118110237" footer="0.35433070866141736"/>
  <pageSetup paperSize="9" scale="81" fitToHeight="0" orientation="portrait" r:id="rId1"/>
  <headerFooter alignWithMargins="0">
    <oddHeader>&amp;CAusschreibung Reinigung Gemeinde Oberhaching 2026</oddHeader>
    <oddFooter>&amp;RSeite &amp;P von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38ACE-556E-4788-8FA7-40747BCA84D4}">
  <sheetPr codeName="Tabelle41"/>
  <dimension ref="A1:M77"/>
  <sheetViews>
    <sheetView showGridLines="0" zoomScale="80" zoomScaleNormal="80" zoomScalePageLayoutView="70" workbookViewId="0">
      <selection activeCell="A2" sqref="A2"/>
    </sheetView>
  </sheetViews>
  <sheetFormatPr baseColWidth="10" defaultColWidth="11.33203125" defaultRowHeight="13.2" x14ac:dyDescent="0.25"/>
  <cols>
    <col min="1" max="1" width="35.5546875" style="1" customWidth="1"/>
    <col min="2" max="2" width="4.6640625" style="1" customWidth="1"/>
    <col min="3" max="3" width="7.109375" style="1" bestFit="1" customWidth="1"/>
    <col min="4" max="4" width="12.6640625" style="1" customWidth="1"/>
    <col min="5" max="5" width="9.44140625" style="1" bestFit="1" customWidth="1"/>
    <col min="6" max="6" width="10" style="1" customWidth="1"/>
    <col min="7" max="7" width="9.88671875" style="1" customWidth="1"/>
    <col min="8" max="12" width="9.44140625" style="1" bestFit="1" customWidth="1"/>
    <col min="13" max="16384" width="11.33203125" style="1"/>
  </cols>
  <sheetData>
    <row r="1" spans="1:13" ht="21" x14ac:dyDescent="0.25">
      <c r="A1" s="582" t="s">
        <v>161</v>
      </c>
      <c r="B1" s="582"/>
      <c r="C1" s="582"/>
      <c r="D1" s="582"/>
      <c r="E1" s="582"/>
      <c r="F1" s="582"/>
      <c r="G1" s="582"/>
      <c r="H1" s="582"/>
      <c r="I1" s="582"/>
      <c r="J1" s="582"/>
      <c r="K1" s="582"/>
      <c r="L1" s="582"/>
    </row>
    <row r="2" spans="1:13" ht="15.6" thickBot="1" x14ac:dyDescent="0.3">
      <c r="A2" s="2"/>
      <c r="B2" s="111"/>
      <c r="C2" s="2"/>
      <c r="D2" s="111"/>
      <c r="E2" s="112"/>
      <c r="F2" s="112"/>
      <c r="G2" s="112"/>
      <c r="H2" s="112"/>
      <c r="I2" s="112"/>
      <c r="J2" s="112"/>
      <c r="K2" s="112"/>
      <c r="L2" s="112"/>
    </row>
    <row r="3" spans="1:13" ht="16.2" thickBot="1" x14ac:dyDescent="0.35">
      <c r="A3" s="2"/>
      <c r="B3" s="113"/>
      <c r="C3" s="114"/>
      <c r="D3" s="111"/>
      <c r="E3" s="646" t="s">
        <v>94</v>
      </c>
      <c r="F3" s="647"/>
      <c r="G3" s="647"/>
      <c r="H3" s="647"/>
      <c r="I3" s="647"/>
      <c r="J3" s="647"/>
      <c r="K3" s="647"/>
      <c r="L3" s="648"/>
    </row>
    <row r="4" spans="1:13" ht="16.2" thickBot="1" x14ac:dyDescent="0.3">
      <c r="A4" s="115"/>
      <c r="B4" s="115"/>
      <c r="C4" s="115"/>
      <c r="D4" s="115"/>
      <c r="E4" s="116">
        <v>7</v>
      </c>
      <c r="F4" s="117">
        <v>6</v>
      </c>
      <c r="G4" s="117">
        <v>5</v>
      </c>
      <c r="H4" s="117">
        <v>4</v>
      </c>
      <c r="I4" s="117">
        <v>3</v>
      </c>
      <c r="J4" s="117">
        <v>2.5</v>
      </c>
      <c r="K4" s="117">
        <v>2</v>
      </c>
      <c r="L4" s="118">
        <v>1</v>
      </c>
    </row>
    <row r="5" spans="1:13" ht="15.6" x14ac:dyDescent="0.3">
      <c r="A5" s="649" t="s">
        <v>83</v>
      </c>
      <c r="B5" s="650"/>
      <c r="C5" s="119"/>
      <c r="D5" s="111"/>
      <c r="E5" s="120">
        <v>365.25</v>
      </c>
      <c r="F5" s="120">
        <v>365.25</v>
      </c>
      <c r="G5" s="120">
        <v>365.25</v>
      </c>
      <c r="H5" s="120">
        <v>365.25</v>
      </c>
      <c r="I5" s="120">
        <v>365.25</v>
      </c>
      <c r="J5" s="120">
        <v>365.25</v>
      </c>
      <c r="K5" s="120">
        <v>365.25</v>
      </c>
      <c r="L5" s="120">
        <v>365.25</v>
      </c>
    </row>
    <row r="6" spans="1:13" ht="15" x14ac:dyDescent="0.25">
      <c r="A6" s="651" t="s">
        <v>84</v>
      </c>
      <c r="B6" s="651"/>
      <c r="C6" s="651"/>
      <c r="D6" s="111"/>
      <c r="E6" s="121"/>
      <c r="F6" s="121">
        <f t="shared" ref="F6:L6" si="0">F5/7</f>
        <v>52.178571428571431</v>
      </c>
      <c r="G6" s="121">
        <f t="shared" si="0"/>
        <v>52.178571428571431</v>
      </c>
      <c r="H6" s="121">
        <f t="shared" si="0"/>
        <v>52.178571428571431</v>
      </c>
      <c r="I6" s="121">
        <f t="shared" si="0"/>
        <v>52.178571428571431</v>
      </c>
      <c r="J6" s="121">
        <f t="shared" si="0"/>
        <v>52.178571428571431</v>
      </c>
      <c r="K6" s="121">
        <f t="shared" si="0"/>
        <v>52.178571428571431</v>
      </c>
      <c r="L6" s="121">
        <f t="shared" si="0"/>
        <v>52.178571428571431</v>
      </c>
    </row>
    <row r="7" spans="1:13" ht="15" x14ac:dyDescent="0.25">
      <c r="A7" s="125"/>
      <c r="B7" s="125"/>
      <c r="C7" s="125"/>
      <c r="D7" s="111"/>
      <c r="E7" s="121"/>
      <c r="F7" s="121"/>
      <c r="G7" s="121"/>
      <c r="H7" s="121"/>
      <c r="I7" s="121"/>
      <c r="J7" s="121"/>
      <c r="K7" s="121"/>
      <c r="L7" s="121"/>
    </row>
    <row r="8" spans="1:13" ht="15.6" x14ac:dyDescent="0.3">
      <c r="A8" s="123" t="s">
        <v>85</v>
      </c>
      <c r="B8" s="111"/>
      <c r="C8" s="2"/>
      <c r="D8" s="111"/>
      <c r="E8" s="121"/>
      <c r="F8" s="121"/>
      <c r="G8" s="121"/>
      <c r="H8" s="121"/>
      <c r="I8" s="121"/>
      <c r="J8" s="122"/>
      <c r="K8" s="122"/>
      <c r="L8" s="122"/>
    </row>
    <row r="9" spans="1:13" ht="15.6" x14ac:dyDescent="0.3">
      <c r="A9" s="2"/>
      <c r="B9" s="113"/>
      <c r="C9" s="123"/>
      <c r="D9" s="111"/>
      <c r="E9" s="124"/>
      <c r="F9" s="121">
        <f>$A$12</f>
        <v>5</v>
      </c>
      <c r="G9" s="121">
        <f>$A$12</f>
        <v>5</v>
      </c>
      <c r="H9" s="121"/>
      <c r="I9" s="121"/>
      <c r="J9" s="122"/>
      <c r="K9" s="122"/>
      <c r="L9" s="122"/>
    </row>
    <row r="10" spans="1:13" ht="15" x14ac:dyDescent="0.25">
      <c r="A10" s="125"/>
      <c r="B10" s="111"/>
      <c r="C10" s="125"/>
      <c r="D10" s="111"/>
      <c r="E10" s="124"/>
      <c r="F10" s="121"/>
      <c r="G10" s="121"/>
      <c r="H10" s="121"/>
      <c r="I10" s="121"/>
      <c r="J10" s="122"/>
      <c r="K10" s="122"/>
      <c r="L10" s="122"/>
    </row>
    <row r="11" spans="1:13" ht="15" x14ac:dyDescent="0.25">
      <c r="A11" s="125"/>
      <c r="B11" s="111"/>
      <c r="C11" s="125"/>
      <c r="D11" s="111"/>
      <c r="E11" s="124"/>
      <c r="F11" s="121"/>
      <c r="G11" s="121"/>
      <c r="H11" s="121"/>
      <c r="I11" s="121"/>
      <c r="J11" s="122"/>
      <c r="K11" s="122"/>
      <c r="L11" s="122"/>
    </row>
    <row r="12" spans="1:13" ht="15" x14ac:dyDescent="0.25">
      <c r="A12" s="126">
        <v>5</v>
      </c>
      <c r="B12" s="127" t="s">
        <v>20</v>
      </c>
      <c r="C12" s="127">
        <f>H4</f>
        <v>4</v>
      </c>
      <c r="D12" s="111" t="s">
        <v>86</v>
      </c>
      <c r="E12" s="122"/>
      <c r="F12" s="121"/>
      <c r="G12" s="121"/>
      <c r="H12" s="121">
        <f>A12*C12/B13</f>
        <v>4</v>
      </c>
      <c r="I12" s="121"/>
      <c r="J12" s="122"/>
      <c r="K12" s="122"/>
      <c r="L12" s="122"/>
    </row>
    <row r="13" spans="1:13" ht="15" x14ac:dyDescent="0.25">
      <c r="A13" s="119"/>
      <c r="B13" s="111">
        <v>5</v>
      </c>
      <c r="C13" s="119"/>
      <c r="D13" s="111"/>
      <c r="E13" s="121"/>
      <c r="F13" s="121"/>
      <c r="G13" s="121"/>
      <c r="H13" s="121"/>
      <c r="I13" s="122"/>
      <c r="J13" s="122"/>
      <c r="K13" s="122"/>
      <c r="L13" s="122"/>
    </row>
    <row r="14" spans="1:13" ht="15" x14ac:dyDescent="0.25">
      <c r="A14" s="119"/>
      <c r="B14" s="111"/>
      <c r="C14" s="119"/>
      <c r="D14" s="111"/>
      <c r="E14" s="121"/>
      <c r="F14" s="121"/>
      <c r="G14" s="121"/>
      <c r="H14" s="121"/>
      <c r="I14" s="121"/>
      <c r="J14" s="122"/>
      <c r="K14" s="122"/>
      <c r="L14" s="122"/>
    </row>
    <row r="15" spans="1:13" ht="15" x14ac:dyDescent="0.25">
      <c r="A15" s="127">
        <f>$A$12</f>
        <v>5</v>
      </c>
      <c r="B15" s="127" t="s">
        <v>20</v>
      </c>
      <c r="C15" s="127">
        <f>I4</f>
        <v>3</v>
      </c>
      <c r="D15" s="111" t="s">
        <v>86</v>
      </c>
      <c r="E15" s="122"/>
      <c r="F15" s="121"/>
      <c r="G15" s="121"/>
      <c r="H15" s="121"/>
      <c r="I15" s="335">
        <f>A15*C15/B16</f>
        <v>3</v>
      </c>
      <c r="J15" s="122"/>
      <c r="K15" s="122"/>
      <c r="L15" s="122"/>
      <c r="M15" s="1" t="s">
        <v>281</v>
      </c>
    </row>
    <row r="16" spans="1:13" ht="15" x14ac:dyDescent="0.25">
      <c r="A16" s="111"/>
      <c r="B16" s="111">
        <v>5</v>
      </c>
      <c r="C16" s="111"/>
      <c r="D16" s="111"/>
      <c r="E16" s="121"/>
      <c r="F16" s="121"/>
      <c r="G16" s="121"/>
      <c r="H16" s="121"/>
      <c r="I16" s="122"/>
      <c r="J16" s="122"/>
      <c r="K16" s="122"/>
      <c r="L16" s="122"/>
    </row>
    <row r="17" spans="1:13" ht="15" x14ac:dyDescent="0.25">
      <c r="A17" s="111"/>
      <c r="B17" s="111"/>
      <c r="C17" s="111"/>
      <c r="D17" s="111"/>
      <c r="E17" s="121"/>
      <c r="F17" s="121"/>
      <c r="G17" s="121"/>
      <c r="H17" s="121"/>
      <c r="I17" s="121"/>
      <c r="J17" s="122"/>
      <c r="K17" s="122"/>
      <c r="L17" s="122"/>
    </row>
    <row r="18" spans="1:13" ht="15" x14ac:dyDescent="0.25">
      <c r="A18" s="127">
        <f>$A$12</f>
        <v>5</v>
      </c>
      <c r="B18" s="127" t="s">
        <v>20</v>
      </c>
      <c r="C18" s="127">
        <f>J4</f>
        <v>2.5</v>
      </c>
      <c r="D18" s="111" t="s">
        <v>86</v>
      </c>
      <c r="E18" s="122"/>
      <c r="F18" s="121"/>
      <c r="G18" s="121"/>
      <c r="H18" s="121"/>
      <c r="I18" s="121"/>
      <c r="J18" s="336">
        <f>A18*C18/B19</f>
        <v>2.5</v>
      </c>
      <c r="K18" s="122"/>
      <c r="L18" s="122"/>
      <c r="M18" s="1" t="s">
        <v>281</v>
      </c>
    </row>
    <row r="19" spans="1:13" ht="15" x14ac:dyDescent="0.25">
      <c r="A19" s="111"/>
      <c r="B19" s="111">
        <v>5</v>
      </c>
      <c r="C19" s="111"/>
      <c r="D19" s="111"/>
      <c r="E19" s="121"/>
      <c r="F19" s="121"/>
      <c r="G19" s="121"/>
      <c r="H19" s="121"/>
      <c r="I19" s="121"/>
      <c r="J19" s="122"/>
      <c r="K19" s="122"/>
      <c r="L19" s="122"/>
    </row>
    <row r="20" spans="1:13" ht="15" x14ac:dyDescent="0.25">
      <c r="A20" s="119"/>
      <c r="B20" s="111"/>
      <c r="C20" s="119"/>
      <c r="D20" s="111"/>
      <c r="E20" s="121"/>
      <c r="F20" s="121"/>
      <c r="G20" s="121"/>
      <c r="H20" s="121"/>
      <c r="I20" s="121"/>
      <c r="J20" s="122"/>
      <c r="K20" s="122"/>
      <c r="L20" s="122"/>
    </row>
    <row r="21" spans="1:13" ht="15.6" x14ac:dyDescent="0.3">
      <c r="A21" s="652" t="s">
        <v>87</v>
      </c>
      <c r="B21" s="652"/>
      <c r="C21" s="652"/>
      <c r="D21" s="113"/>
      <c r="E21" s="121"/>
      <c r="F21" s="121"/>
      <c r="G21" s="121"/>
      <c r="H21" s="121"/>
      <c r="I21" s="121"/>
      <c r="J21" s="122"/>
      <c r="K21" s="122"/>
      <c r="L21" s="122"/>
    </row>
    <row r="22" spans="1:13" ht="15" x14ac:dyDescent="0.25">
      <c r="A22" s="337">
        <v>8</v>
      </c>
      <c r="B22" s="338" t="s">
        <v>20</v>
      </c>
      <c r="C22" s="338">
        <v>7</v>
      </c>
      <c r="D22" s="339" t="s">
        <v>86</v>
      </c>
      <c r="E22" s="340">
        <f>A22*C22/B23</f>
        <v>8</v>
      </c>
      <c r="F22" s="340"/>
      <c r="G22" s="340"/>
      <c r="H22" s="340"/>
      <c r="I22" s="340"/>
      <c r="J22" s="341"/>
      <c r="K22" s="341"/>
      <c r="L22" s="341"/>
    </row>
    <row r="23" spans="1:13" ht="15" x14ac:dyDescent="0.25">
      <c r="A23" s="339"/>
      <c r="B23" s="339">
        <v>7</v>
      </c>
      <c r="C23" s="339"/>
      <c r="D23" s="339"/>
      <c r="E23" s="340"/>
      <c r="F23" s="340"/>
      <c r="G23" s="340"/>
      <c r="H23" s="340"/>
      <c r="I23" s="340"/>
      <c r="J23" s="341"/>
      <c r="K23" s="341"/>
      <c r="L23" s="341"/>
    </row>
    <row r="24" spans="1:13" ht="15" x14ac:dyDescent="0.25">
      <c r="A24" s="342"/>
      <c r="B24" s="339"/>
      <c r="C24" s="342"/>
      <c r="D24" s="339"/>
      <c r="E24" s="340"/>
      <c r="F24" s="340"/>
      <c r="G24" s="340"/>
      <c r="H24" s="340"/>
      <c r="I24" s="340"/>
      <c r="J24" s="341"/>
      <c r="K24" s="341"/>
      <c r="L24" s="341"/>
    </row>
    <row r="25" spans="1:13" ht="15" x14ac:dyDescent="0.25">
      <c r="A25" s="337">
        <v>8</v>
      </c>
      <c r="B25" s="338" t="s">
        <v>20</v>
      </c>
      <c r="C25" s="338">
        <f>F4</f>
        <v>6</v>
      </c>
      <c r="D25" s="339" t="s">
        <v>86</v>
      </c>
      <c r="E25" s="341"/>
      <c r="F25" s="340">
        <f>A25*C25/B26</f>
        <v>6.8571428571428568</v>
      </c>
      <c r="G25" s="340"/>
      <c r="H25" s="340"/>
      <c r="I25" s="340"/>
      <c r="J25" s="341"/>
      <c r="K25" s="341"/>
      <c r="L25" s="341"/>
    </row>
    <row r="26" spans="1:13" ht="15" x14ac:dyDescent="0.25">
      <c r="A26" s="339"/>
      <c r="B26" s="339">
        <v>7</v>
      </c>
      <c r="C26" s="339"/>
      <c r="D26" s="339"/>
      <c r="E26" s="340"/>
      <c r="F26" s="340"/>
      <c r="G26" s="340"/>
      <c r="H26" s="340"/>
      <c r="I26" s="340"/>
      <c r="J26" s="341"/>
      <c r="K26" s="341"/>
      <c r="L26" s="341"/>
    </row>
    <row r="27" spans="1:13" ht="15" x14ac:dyDescent="0.25">
      <c r="A27" s="339"/>
      <c r="B27" s="339"/>
      <c r="C27" s="339"/>
      <c r="D27" s="339"/>
      <c r="E27" s="340"/>
      <c r="F27" s="340"/>
      <c r="G27" s="340"/>
      <c r="H27" s="340"/>
      <c r="I27" s="340"/>
      <c r="J27" s="341"/>
      <c r="K27" s="341"/>
      <c r="L27" s="341"/>
    </row>
    <row r="28" spans="1:13" ht="15" x14ac:dyDescent="0.25">
      <c r="A28" s="338">
        <f>$A$25</f>
        <v>8</v>
      </c>
      <c r="B28" s="338" t="s">
        <v>20</v>
      </c>
      <c r="C28" s="338">
        <f>G4</f>
        <v>5</v>
      </c>
      <c r="D28" s="339" t="s">
        <v>86</v>
      </c>
      <c r="E28" s="340"/>
      <c r="F28" s="340"/>
      <c r="G28" s="340">
        <f>A28*C28/B29</f>
        <v>5.7142857142857144</v>
      </c>
      <c r="H28" s="340"/>
      <c r="I28" s="340"/>
      <c r="J28" s="341"/>
      <c r="K28" s="341"/>
      <c r="L28" s="341"/>
    </row>
    <row r="29" spans="1:13" ht="15" x14ac:dyDescent="0.25">
      <c r="A29" s="339"/>
      <c r="B29" s="339">
        <v>7</v>
      </c>
      <c r="C29" s="339"/>
      <c r="D29" s="339"/>
      <c r="E29" s="340"/>
      <c r="F29" s="340"/>
      <c r="G29" s="340"/>
      <c r="H29" s="340"/>
      <c r="I29" s="340"/>
      <c r="J29" s="341"/>
      <c r="K29" s="341"/>
      <c r="L29" s="341"/>
    </row>
    <row r="30" spans="1:13" ht="15" x14ac:dyDescent="0.25">
      <c r="A30" s="339"/>
      <c r="B30" s="339"/>
      <c r="C30" s="339"/>
      <c r="D30" s="339"/>
      <c r="E30" s="340"/>
      <c r="F30" s="340"/>
      <c r="G30" s="340"/>
      <c r="H30" s="340"/>
      <c r="I30" s="340"/>
      <c r="J30" s="341"/>
      <c r="K30" s="341"/>
      <c r="L30" s="341"/>
    </row>
    <row r="31" spans="1:13" ht="15" x14ac:dyDescent="0.25">
      <c r="A31" s="338">
        <f>$A$25</f>
        <v>8</v>
      </c>
      <c r="B31" s="338" t="s">
        <v>20</v>
      </c>
      <c r="C31" s="338">
        <f>H4</f>
        <v>4</v>
      </c>
      <c r="D31" s="339" t="s">
        <v>86</v>
      </c>
      <c r="E31" s="340"/>
      <c r="F31" s="340"/>
      <c r="G31" s="340"/>
      <c r="H31" s="340">
        <f>A31*C31/B32</f>
        <v>4.5714285714285712</v>
      </c>
      <c r="I31" s="340"/>
      <c r="J31" s="341"/>
      <c r="K31" s="341"/>
      <c r="L31" s="341"/>
    </row>
    <row r="32" spans="1:13" ht="15" x14ac:dyDescent="0.25">
      <c r="A32" s="339"/>
      <c r="B32" s="339">
        <v>7</v>
      </c>
      <c r="C32" s="339"/>
      <c r="D32" s="339"/>
      <c r="E32" s="340"/>
      <c r="F32" s="340"/>
      <c r="G32" s="340"/>
      <c r="H32" s="340"/>
      <c r="I32" s="340"/>
      <c r="J32" s="341"/>
      <c r="K32" s="341"/>
      <c r="L32" s="341"/>
    </row>
    <row r="33" spans="1:13" ht="15" x14ac:dyDescent="0.25">
      <c r="A33" s="339"/>
      <c r="B33" s="339"/>
      <c r="C33" s="339"/>
      <c r="D33" s="339"/>
      <c r="E33" s="340"/>
      <c r="F33" s="340"/>
      <c r="G33" s="340"/>
      <c r="H33" s="340"/>
      <c r="I33" s="340"/>
      <c r="J33" s="341"/>
      <c r="K33" s="341"/>
      <c r="L33" s="341"/>
    </row>
    <row r="34" spans="1:13" ht="15" x14ac:dyDescent="0.25">
      <c r="A34" s="338">
        <f>$A$25</f>
        <v>8</v>
      </c>
      <c r="B34" s="338" t="s">
        <v>20</v>
      </c>
      <c r="C34" s="338">
        <f>I4</f>
        <v>3</v>
      </c>
      <c r="D34" s="339" t="s">
        <v>86</v>
      </c>
      <c r="E34" s="340"/>
      <c r="F34" s="340"/>
      <c r="G34" s="340"/>
      <c r="H34" s="340"/>
      <c r="I34" s="343">
        <f>A34*C34/B35</f>
        <v>3.4285714285714284</v>
      </c>
      <c r="J34" s="341"/>
      <c r="K34" s="341"/>
      <c r="L34" s="341"/>
      <c r="M34" s="1" t="s">
        <v>281</v>
      </c>
    </row>
    <row r="35" spans="1:13" ht="15" x14ac:dyDescent="0.25">
      <c r="A35" s="339"/>
      <c r="B35" s="339">
        <v>7</v>
      </c>
      <c r="C35" s="339"/>
      <c r="D35" s="339"/>
      <c r="E35" s="340"/>
      <c r="F35" s="340"/>
      <c r="G35" s="340"/>
      <c r="H35" s="340"/>
      <c r="I35" s="340"/>
      <c r="J35" s="341"/>
      <c r="K35" s="341"/>
      <c r="L35" s="341"/>
    </row>
    <row r="36" spans="1:13" ht="15" x14ac:dyDescent="0.25">
      <c r="A36" s="339"/>
      <c r="B36" s="339"/>
      <c r="C36" s="339"/>
      <c r="D36" s="339"/>
      <c r="E36" s="340"/>
      <c r="F36" s="340"/>
      <c r="G36" s="340"/>
      <c r="H36" s="340"/>
      <c r="I36" s="340"/>
      <c r="J36" s="341"/>
      <c r="K36" s="341"/>
      <c r="L36" s="341"/>
    </row>
    <row r="37" spans="1:13" ht="15" x14ac:dyDescent="0.25">
      <c r="A37" s="338">
        <f>$A$25</f>
        <v>8</v>
      </c>
      <c r="B37" s="338" t="s">
        <v>20</v>
      </c>
      <c r="C37" s="338">
        <f>J4</f>
        <v>2.5</v>
      </c>
      <c r="D37" s="339" t="s">
        <v>86</v>
      </c>
      <c r="E37" s="340"/>
      <c r="F37" s="340"/>
      <c r="G37" s="340"/>
      <c r="H37" s="340"/>
      <c r="I37" s="340"/>
      <c r="J37" s="343">
        <f>A37*C37/B38</f>
        <v>2.8571428571428572</v>
      </c>
      <c r="K37" s="341"/>
      <c r="L37" s="341"/>
      <c r="M37" s="1" t="s">
        <v>281</v>
      </c>
    </row>
    <row r="38" spans="1:13" ht="15" x14ac:dyDescent="0.25">
      <c r="A38" s="339"/>
      <c r="B38" s="339">
        <v>7</v>
      </c>
      <c r="C38" s="339"/>
      <c r="D38" s="339"/>
      <c r="E38" s="340"/>
      <c r="F38" s="340"/>
      <c r="G38" s="340"/>
      <c r="H38" s="340"/>
      <c r="I38" s="340"/>
      <c r="J38" s="341"/>
      <c r="K38" s="344">
        <f>A25*2/7</f>
        <v>2.2857142857142856</v>
      </c>
      <c r="L38" s="344">
        <f>A25*1/7</f>
        <v>1.1428571428571428</v>
      </c>
      <c r="M38" s="1" t="s">
        <v>281</v>
      </c>
    </row>
    <row r="39" spans="1:13" ht="15.6" x14ac:dyDescent="0.3">
      <c r="A39" s="345" t="s">
        <v>88</v>
      </c>
      <c r="B39" s="346"/>
      <c r="C39" s="347"/>
      <c r="D39" s="348"/>
      <c r="E39" s="349"/>
      <c r="F39" s="349">
        <f>SUM(F8:F38)</f>
        <v>11.857142857142858</v>
      </c>
      <c r="G39" s="349">
        <f t="shared" ref="G39:H39" si="1">SUM(G8:G38)</f>
        <v>10.714285714285715</v>
      </c>
      <c r="H39" s="349">
        <f t="shared" si="1"/>
        <v>8.5714285714285712</v>
      </c>
      <c r="I39" s="349">
        <v>0</v>
      </c>
      <c r="J39" s="349">
        <v>0</v>
      </c>
      <c r="K39" s="349">
        <v>0</v>
      </c>
      <c r="L39" s="350">
        <v>0</v>
      </c>
    </row>
    <row r="40" spans="1:13" ht="15" x14ac:dyDescent="0.25">
      <c r="A40" s="342"/>
      <c r="B40" s="339"/>
      <c r="C40" s="342"/>
      <c r="D40" s="339"/>
      <c r="E40" s="340"/>
      <c r="F40" s="340"/>
      <c r="G40" s="340"/>
      <c r="H40" s="340"/>
      <c r="I40" s="340"/>
      <c r="J40" s="341"/>
      <c r="K40" s="341"/>
      <c r="L40" s="341"/>
    </row>
    <row r="41" spans="1:13" ht="15.6" x14ac:dyDescent="0.3">
      <c r="A41" s="642" t="s">
        <v>89</v>
      </c>
      <c r="B41" s="642"/>
      <c r="C41" s="643"/>
      <c r="D41" s="339"/>
      <c r="E41" s="340"/>
      <c r="F41" s="340"/>
      <c r="G41" s="340"/>
      <c r="H41" s="340"/>
      <c r="I41" s="340"/>
      <c r="J41" s="341"/>
      <c r="K41" s="341"/>
      <c r="L41" s="341"/>
    </row>
    <row r="42" spans="1:13" ht="15.6" x14ac:dyDescent="0.3">
      <c r="A42" s="351"/>
      <c r="B42" s="352"/>
      <c r="C42" s="342"/>
      <c r="D42" s="339"/>
      <c r="E42" s="340"/>
      <c r="F42" s="340"/>
      <c r="G42" s="340"/>
      <c r="H42" s="340"/>
      <c r="I42" s="340"/>
      <c r="J42" s="341"/>
      <c r="K42" s="341"/>
      <c r="L42" s="341"/>
    </row>
    <row r="43" spans="1:13" ht="15" x14ac:dyDescent="0.25">
      <c r="A43" s="339">
        <v>1</v>
      </c>
      <c r="B43" s="339" t="s">
        <v>20</v>
      </c>
      <c r="C43" s="353">
        <f>F6</f>
        <v>52.178571428571431</v>
      </c>
      <c r="D43" s="339" t="s">
        <v>86</v>
      </c>
      <c r="E43" s="340"/>
      <c r="F43" s="340"/>
      <c r="G43" s="340">
        <f>A43*C43</f>
        <v>52.178571428571431</v>
      </c>
      <c r="H43" s="340"/>
      <c r="I43" s="340"/>
      <c r="J43" s="341"/>
      <c r="K43" s="341"/>
      <c r="L43" s="341"/>
    </row>
    <row r="44" spans="1:13" ht="15" x14ac:dyDescent="0.25">
      <c r="A44" s="339">
        <v>2</v>
      </c>
      <c r="B44" s="339" t="s">
        <v>20</v>
      </c>
      <c r="C44" s="353">
        <f>F6</f>
        <v>52.178571428571431</v>
      </c>
      <c r="D44" s="339" t="s">
        <v>86</v>
      </c>
      <c r="E44" s="340"/>
      <c r="F44" s="340"/>
      <c r="G44" s="340"/>
      <c r="H44" s="340">
        <f>A44*C44</f>
        <v>104.35714285714286</v>
      </c>
      <c r="I44" s="340"/>
      <c r="J44" s="341"/>
      <c r="K44" s="341"/>
      <c r="L44" s="341"/>
    </row>
    <row r="45" spans="1:13" ht="15" x14ac:dyDescent="0.25">
      <c r="A45" s="339">
        <v>3</v>
      </c>
      <c r="B45" s="339" t="s">
        <v>20</v>
      </c>
      <c r="C45" s="353">
        <f>F6</f>
        <v>52.178571428571431</v>
      </c>
      <c r="D45" s="339" t="s">
        <v>86</v>
      </c>
      <c r="E45" s="340"/>
      <c r="F45" s="340"/>
      <c r="G45" s="340"/>
      <c r="H45" s="340"/>
      <c r="I45" s="340">
        <f>A45*C45</f>
        <v>156.53571428571428</v>
      </c>
      <c r="J45" s="341"/>
      <c r="K45" s="341"/>
      <c r="L45" s="341"/>
    </row>
    <row r="46" spans="1:13" ht="15" x14ac:dyDescent="0.25">
      <c r="A46" s="339">
        <v>3.5</v>
      </c>
      <c r="B46" s="339" t="s">
        <v>20</v>
      </c>
      <c r="C46" s="353">
        <f>F6</f>
        <v>52.178571428571431</v>
      </c>
      <c r="D46" s="339" t="s">
        <v>86</v>
      </c>
      <c r="E46" s="340"/>
      <c r="F46" s="340"/>
      <c r="G46" s="340"/>
      <c r="H46" s="340"/>
      <c r="I46" s="340"/>
      <c r="J46" s="340">
        <f>A46*C46</f>
        <v>182.625</v>
      </c>
      <c r="K46" s="341"/>
      <c r="L46" s="341"/>
    </row>
    <row r="47" spans="1:13" ht="15" x14ac:dyDescent="0.25">
      <c r="A47" s="339">
        <v>4</v>
      </c>
      <c r="B47" s="339" t="s">
        <v>20</v>
      </c>
      <c r="C47" s="353">
        <f>F6</f>
        <v>52.178571428571431</v>
      </c>
      <c r="D47" s="339" t="s">
        <v>86</v>
      </c>
      <c r="E47" s="340"/>
      <c r="F47" s="340"/>
      <c r="G47" s="340"/>
      <c r="H47" s="340"/>
      <c r="I47" s="340"/>
      <c r="J47" s="341"/>
      <c r="K47" s="340">
        <f>A47*C47</f>
        <v>208.71428571428572</v>
      </c>
      <c r="L47" s="341"/>
    </row>
    <row r="48" spans="1:13" ht="15" x14ac:dyDescent="0.25">
      <c r="A48" s="339">
        <v>5</v>
      </c>
      <c r="B48" s="339" t="s">
        <v>20</v>
      </c>
      <c r="C48" s="353">
        <f>F6</f>
        <v>52.178571428571431</v>
      </c>
      <c r="D48" s="339" t="s">
        <v>86</v>
      </c>
      <c r="E48" s="341"/>
      <c r="F48" s="341"/>
      <c r="G48" s="341"/>
      <c r="H48" s="341"/>
      <c r="I48" s="341"/>
      <c r="J48" s="341"/>
      <c r="K48" s="341"/>
      <c r="L48" s="340">
        <f>A48*C48</f>
        <v>260.89285714285717</v>
      </c>
    </row>
    <row r="49" spans="1:12" ht="15" x14ac:dyDescent="0.25">
      <c r="A49" s="339"/>
      <c r="B49" s="339"/>
      <c r="C49" s="354"/>
      <c r="D49" s="339"/>
      <c r="E49" s="341"/>
      <c r="F49" s="341"/>
      <c r="G49" s="341"/>
      <c r="H49" s="341"/>
      <c r="I49" s="341"/>
      <c r="J49" s="341"/>
      <c r="K49" s="341"/>
      <c r="L49" s="340"/>
    </row>
    <row r="50" spans="1:12" ht="15" x14ac:dyDescent="0.25">
      <c r="A50" s="355"/>
      <c r="B50" s="339"/>
      <c r="C50" s="355"/>
      <c r="D50" s="339"/>
      <c r="E50" s="341"/>
      <c r="F50" s="341"/>
      <c r="G50" s="341"/>
      <c r="H50" s="341"/>
      <c r="I50" s="341"/>
      <c r="J50" s="341"/>
      <c r="K50" s="341"/>
      <c r="L50" s="341"/>
    </row>
    <row r="51" spans="1:12" ht="15.6" x14ac:dyDescent="0.3">
      <c r="A51" s="345" t="s">
        <v>90</v>
      </c>
      <c r="B51" s="346"/>
      <c r="C51" s="356"/>
      <c r="D51" s="348"/>
      <c r="E51" s="357">
        <f>E5-E6-E39</f>
        <v>365.25</v>
      </c>
      <c r="F51" s="357">
        <f>F5-F6-F39</f>
        <v>301.21428571428572</v>
      </c>
      <c r="G51" s="357">
        <f>G5-G6-G39-G43</f>
        <v>250.17857142857139</v>
      </c>
      <c r="H51" s="357">
        <f>H5-H6-H39-H44</f>
        <v>200.14285714285714</v>
      </c>
      <c r="I51" s="357">
        <f>I5-I6-I39-I45</f>
        <v>156.53571428571428</v>
      </c>
      <c r="J51" s="357">
        <f>J5-J6-J39-J46</f>
        <v>130.44642857142856</v>
      </c>
      <c r="K51" s="357">
        <f>K5-K6-K39-K47</f>
        <v>104.35714285714283</v>
      </c>
      <c r="L51" s="358">
        <f>L5-L6-L39-L48</f>
        <v>52.178571428571388</v>
      </c>
    </row>
    <row r="52" spans="1:12" ht="15.6" x14ac:dyDescent="0.3">
      <c r="A52" s="463" t="s">
        <v>627</v>
      </c>
      <c r="B52" s="464"/>
      <c r="C52" s="465"/>
      <c r="D52" s="466"/>
      <c r="E52" s="467">
        <f>E51</f>
        <v>365.25</v>
      </c>
      <c r="F52" s="467">
        <f>F51-2*(6/7)</f>
        <v>299.5</v>
      </c>
      <c r="G52" s="467">
        <f>G51-2*(5/7)</f>
        <v>248.74999999999997</v>
      </c>
      <c r="H52" s="467">
        <f>H51-2*(4/7)</f>
        <v>199</v>
      </c>
      <c r="I52" s="467">
        <f>I51-2*(3/7)</f>
        <v>155.67857142857142</v>
      </c>
      <c r="J52" s="467">
        <f>J51-2*(2.5/7)</f>
        <v>129.73214285714283</v>
      </c>
      <c r="K52" s="467">
        <f>K51</f>
        <v>104.35714285714283</v>
      </c>
      <c r="L52" s="467">
        <f>L51</f>
        <v>52.178571428571388</v>
      </c>
    </row>
    <row r="53" spans="1:12" ht="15" customHeight="1" x14ac:dyDescent="0.25">
      <c r="A53" s="359"/>
      <c r="B53" s="360"/>
      <c r="C53" s="359"/>
      <c r="D53" s="360"/>
      <c r="E53" s="489"/>
      <c r="F53" s="644" t="s">
        <v>626</v>
      </c>
      <c r="G53" s="644"/>
      <c r="H53" s="644"/>
      <c r="I53" s="645" t="s">
        <v>283</v>
      </c>
      <c r="J53" s="645"/>
      <c r="K53" s="645"/>
      <c r="L53" s="645"/>
    </row>
    <row r="54" spans="1:12" x14ac:dyDescent="0.25">
      <c r="A54" s="361"/>
      <c r="B54" s="361"/>
      <c r="C54" s="361"/>
      <c r="D54" s="361"/>
      <c r="E54" s="361"/>
      <c r="F54" s="361"/>
      <c r="G54" s="362">
        <f>G51*3/5</f>
        <v>150.10714285714283</v>
      </c>
      <c r="H54" s="361"/>
      <c r="I54" s="361"/>
      <c r="J54" s="361"/>
      <c r="K54" s="361"/>
      <c r="L54" s="361"/>
    </row>
    <row r="55" spans="1:12" x14ac:dyDescent="0.25">
      <c r="A55" s="361"/>
      <c r="B55" s="361"/>
      <c r="C55" s="361"/>
      <c r="D55" s="361"/>
      <c r="E55" s="361"/>
      <c r="F55" s="361"/>
      <c r="G55" s="362">
        <f>G51*1/5</f>
        <v>50.035714285714278</v>
      </c>
      <c r="H55" s="361"/>
      <c r="I55" s="361"/>
      <c r="J55" s="361"/>
      <c r="K55" s="361"/>
      <c r="L55" s="361"/>
    </row>
    <row r="56" spans="1:12" x14ac:dyDescent="0.25">
      <c r="A56" s="361"/>
      <c r="B56" s="361"/>
      <c r="C56" s="361"/>
      <c r="D56" s="361"/>
      <c r="E56" s="363" t="s">
        <v>284</v>
      </c>
      <c r="F56" s="363" t="s">
        <v>285</v>
      </c>
      <c r="G56" s="363" t="s">
        <v>286</v>
      </c>
      <c r="H56" s="363" t="s">
        <v>287</v>
      </c>
      <c r="I56" s="363" t="s">
        <v>288</v>
      </c>
      <c r="J56" s="363" t="s">
        <v>289</v>
      </c>
      <c r="K56" s="363" t="s">
        <v>290</v>
      </c>
      <c r="L56" s="363" t="s">
        <v>291</v>
      </c>
    </row>
    <row r="57" spans="1:12" x14ac:dyDescent="0.25">
      <c r="A57" s="364" t="s">
        <v>292</v>
      </c>
      <c r="B57" s="365"/>
      <c r="C57" s="366" t="s">
        <v>293</v>
      </c>
      <c r="D57" s="366"/>
      <c r="E57" s="367"/>
      <c r="F57" s="367"/>
      <c r="G57" s="367"/>
      <c r="H57" s="367"/>
      <c r="I57" s="367"/>
      <c r="J57" s="367"/>
      <c r="K57" s="367">
        <v>1</v>
      </c>
      <c r="L57" s="368">
        <f>SUM(E57:K57)</f>
        <v>1</v>
      </c>
    </row>
    <row r="58" spans="1:12" x14ac:dyDescent="0.25">
      <c r="A58" s="361"/>
      <c r="B58" s="361"/>
      <c r="C58" s="366" t="s">
        <v>294</v>
      </c>
      <c r="D58" s="366"/>
      <c r="E58" s="367"/>
      <c r="F58" s="367"/>
      <c r="G58" s="367"/>
      <c r="H58" s="367"/>
      <c r="I58" s="367"/>
      <c r="J58" s="367"/>
      <c r="K58" s="367">
        <v>1</v>
      </c>
      <c r="L58" s="368">
        <f t="shared" ref="L58:L72" si="2">SUM(E58:K58)</f>
        <v>1</v>
      </c>
    </row>
    <row r="59" spans="1:12" x14ac:dyDescent="0.25">
      <c r="A59" s="361"/>
      <c r="B59" s="361"/>
      <c r="C59" s="366" t="s">
        <v>295</v>
      </c>
      <c r="D59" s="366"/>
      <c r="E59" s="367">
        <v>1</v>
      </c>
      <c r="F59" s="367"/>
      <c r="G59" s="367"/>
      <c r="H59" s="367"/>
      <c r="I59" s="367"/>
      <c r="J59" s="367"/>
      <c r="K59" s="367"/>
      <c r="L59" s="368">
        <f t="shared" si="2"/>
        <v>1</v>
      </c>
    </row>
    <row r="60" spans="1:12" x14ac:dyDescent="0.25">
      <c r="A60" s="361"/>
      <c r="B60" s="361"/>
      <c r="C60" s="366" t="s">
        <v>296</v>
      </c>
      <c r="D60" s="366"/>
      <c r="E60" s="367">
        <v>1</v>
      </c>
      <c r="F60" s="367"/>
      <c r="G60" s="367"/>
      <c r="H60" s="367"/>
      <c r="I60" s="367"/>
      <c r="J60" s="367"/>
      <c r="K60" s="367"/>
      <c r="L60" s="368">
        <f t="shared" si="2"/>
        <v>1</v>
      </c>
    </row>
    <row r="61" spans="1:12" x14ac:dyDescent="0.25">
      <c r="A61" s="361"/>
      <c r="B61" s="361"/>
      <c r="C61" s="366" t="s">
        <v>297</v>
      </c>
      <c r="D61" s="366"/>
      <c r="E61" s="367"/>
      <c r="F61" s="367"/>
      <c r="G61" s="367"/>
      <c r="H61" s="367"/>
      <c r="I61" s="367">
        <v>1</v>
      </c>
      <c r="J61" s="367"/>
      <c r="K61" s="367"/>
      <c r="L61" s="368">
        <f t="shared" si="2"/>
        <v>1</v>
      </c>
    </row>
    <row r="62" spans="1:12" x14ac:dyDescent="0.25">
      <c r="A62" s="361"/>
      <c r="B62" s="361"/>
      <c r="C62" s="366" t="s">
        <v>298</v>
      </c>
      <c r="D62" s="366"/>
      <c r="E62" s="367"/>
      <c r="F62" s="367"/>
      <c r="G62" s="367"/>
      <c r="H62" s="367">
        <v>1</v>
      </c>
      <c r="I62" s="367"/>
      <c r="J62" s="367"/>
      <c r="K62" s="367"/>
      <c r="L62" s="368">
        <f t="shared" si="2"/>
        <v>1</v>
      </c>
    </row>
    <row r="63" spans="1:12" x14ac:dyDescent="0.25">
      <c r="A63" s="361"/>
      <c r="B63" s="361"/>
      <c r="C63" s="366" t="s">
        <v>299</v>
      </c>
      <c r="D63" s="366"/>
      <c r="E63" s="367"/>
      <c r="F63" s="367"/>
      <c r="G63" s="367"/>
      <c r="H63" s="367">
        <v>1</v>
      </c>
      <c r="I63" s="367"/>
      <c r="J63" s="367"/>
      <c r="K63" s="367"/>
      <c r="L63" s="368">
        <f t="shared" si="2"/>
        <v>1</v>
      </c>
    </row>
    <row r="64" spans="1:12" x14ac:dyDescent="0.25">
      <c r="A64" s="361"/>
      <c r="B64" s="361"/>
      <c r="C64" s="366" t="s">
        <v>300</v>
      </c>
      <c r="D64" s="366"/>
      <c r="E64" s="367">
        <f>1/7</f>
        <v>0.14285714285714285</v>
      </c>
      <c r="F64" s="367">
        <f t="shared" ref="F64:K71" si="3">1/7</f>
        <v>0.14285714285714285</v>
      </c>
      <c r="G64" s="367">
        <f t="shared" si="3"/>
        <v>0.14285714285714285</v>
      </c>
      <c r="H64" s="367">
        <f t="shared" si="3"/>
        <v>0.14285714285714285</v>
      </c>
      <c r="I64" s="367">
        <f t="shared" si="3"/>
        <v>0.14285714285714285</v>
      </c>
      <c r="J64" s="367">
        <f t="shared" si="3"/>
        <v>0.14285714285714285</v>
      </c>
      <c r="K64" s="367">
        <f t="shared" si="3"/>
        <v>0.14285714285714285</v>
      </c>
      <c r="L64" s="368">
        <f t="shared" si="2"/>
        <v>0.99999999999999978</v>
      </c>
    </row>
    <row r="65" spans="1:12" x14ac:dyDescent="0.25">
      <c r="A65" s="361"/>
      <c r="B65" s="361"/>
      <c r="C65" s="366" t="s">
        <v>301</v>
      </c>
      <c r="D65" s="366"/>
      <c r="E65" s="367">
        <f>1/7</f>
        <v>0.14285714285714285</v>
      </c>
      <c r="F65" s="367">
        <f t="shared" si="3"/>
        <v>0.14285714285714285</v>
      </c>
      <c r="G65" s="367">
        <f t="shared" si="3"/>
        <v>0.14285714285714285</v>
      </c>
      <c r="H65" s="367">
        <f t="shared" si="3"/>
        <v>0.14285714285714285</v>
      </c>
      <c r="I65" s="367">
        <f t="shared" si="3"/>
        <v>0.14285714285714285</v>
      </c>
      <c r="J65" s="367">
        <f t="shared" si="3"/>
        <v>0.14285714285714285</v>
      </c>
      <c r="K65" s="367">
        <f t="shared" si="3"/>
        <v>0.14285714285714285</v>
      </c>
      <c r="L65" s="368">
        <f t="shared" si="2"/>
        <v>0.99999999999999978</v>
      </c>
    </row>
    <row r="66" spans="1:12" x14ac:dyDescent="0.25">
      <c r="A66" s="361"/>
      <c r="B66" s="361"/>
      <c r="C66" s="369" t="s">
        <v>302</v>
      </c>
      <c r="D66" s="366"/>
      <c r="E66" s="367">
        <f t="shared" ref="E66:E71" si="4">1/7</f>
        <v>0.14285714285714285</v>
      </c>
      <c r="F66" s="367">
        <f t="shared" si="3"/>
        <v>0.14285714285714285</v>
      </c>
      <c r="G66" s="367">
        <f t="shared" si="3"/>
        <v>0.14285714285714285</v>
      </c>
      <c r="H66" s="367">
        <f t="shared" si="3"/>
        <v>0.14285714285714285</v>
      </c>
      <c r="I66" s="367">
        <f t="shared" si="3"/>
        <v>0.14285714285714285</v>
      </c>
      <c r="J66" s="367">
        <f t="shared" si="3"/>
        <v>0.14285714285714285</v>
      </c>
      <c r="K66" s="367">
        <f t="shared" si="3"/>
        <v>0.14285714285714285</v>
      </c>
      <c r="L66" s="368">
        <f t="shared" si="2"/>
        <v>0.99999999999999978</v>
      </c>
    </row>
    <row r="67" spans="1:12" x14ac:dyDescent="0.25">
      <c r="A67" s="361"/>
      <c r="B67" s="361"/>
      <c r="C67" s="369" t="s">
        <v>303</v>
      </c>
      <c r="D67" s="366"/>
      <c r="E67" s="367">
        <f t="shared" si="4"/>
        <v>0.14285714285714285</v>
      </c>
      <c r="F67" s="367">
        <f t="shared" si="3"/>
        <v>0.14285714285714285</v>
      </c>
      <c r="G67" s="367">
        <f t="shared" si="3"/>
        <v>0.14285714285714285</v>
      </c>
      <c r="H67" s="367">
        <f t="shared" si="3"/>
        <v>0.14285714285714285</v>
      </c>
      <c r="I67" s="367">
        <f t="shared" si="3"/>
        <v>0.14285714285714285</v>
      </c>
      <c r="J67" s="367">
        <f t="shared" si="3"/>
        <v>0.14285714285714285</v>
      </c>
      <c r="K67" s="367">
        <f t="shared" si="3"/>
        <v>0.14285714285714285</v>
      </c>
      <c r="L67" s="368">
        <f t="shared" si="2"/>
        <v>0.99999999999999978</v>
      </c>
    </row>
    <row r="68" spans="1:12" x14ac:dyDescent="0.25">
      <c r="A68" s="361"/>
      <c r="B68" s="361"/>
      <c r="C68" s="369" t="s">
        <v>304</v>
      </c>
      <c r="D68" s="366"/>
      <c r="E68" s="367">
        <f t="shared" si="4"/>
        <v>0.14285714285714285</v>
      </c>
      <c r="F68" s="367">
        <f t="shared" si="3"/>
        <v>0.14285714285714285</v>
      </c>
      <c r="G68" s="367">
        <f t="shared" si="3"/>
        <v>0.14285714285714285</v>
      </c>
      <c r="H68" s="367">
        <f t="shared" si="3"/>
        <v>0.14285714285714285</v>
      </c>
      <c r="I68" s="367">
        <f t="shared" si="3"/>
        <v>0.14285714285714285</v>
      </c>
      <c r="J68" s="367">
        <f t="shared" si="3"/>
        <v>0.14285714285714285</v>
      </c>
      <c r="K68" s="367">
        <f t="shared" si="3"/>
        <v>0.14285714285714285</v>
      </c>
      <c r="L68" s="368">
        <f t="shared" si="2"/>
        <v>0.99999999999999978</v>
      </c>
    </row>
    <row r="69" spans="1:12" x14ac:dyDescent="0.25">
      <c r="A69" s="361"/>
      <c r="B69" s="361"/>
      <c r="C69" s="366" t="s">
        <v>305</v>
      </c>
      <c r="D69" s="366"/>
      <c r="E69" s="367">
        <f t="shared" si="4"/>
        <v>0.14285714285714285</v>
      </c>
      <c r="F69" s="367">
        <f t="shared" si="3"/>
        <v>0.14285714285714285</v>
      </c>
      <c r="G69" s="367">
        <f t="shared" si="3"/>
        <v>0.14285714285714285</v>
      </c>
      <c r="H69" s="367">
        <f t="shared" si="3"/>
        <v>0.14285714285714285</v>
      </c>
      <c r="I69" s="367">
        <f t="shared" si="3"/>
        <v>0.14285714285714285</v>
      </c>
      <c r="J69" s="367">
        <f t="shared" si="3"/>
        <v>0.14285714285714285</v>
      </c>
      <c r="K69" s="367">
        <f t="shared" si="3"/>
        <v>0.14285714285714285</v>
      </c>
      <c r="L69" s="368">
        <f t="shared" si="2"/>
        <v>0.99999999999999978</v>
      </c>
    </row>
    <row r="70" spans="1:12" x14ac:dyDescent="0.25">
      <c r="A70" s="361"/>
      <c r="B70" s="361"/>
      <c r="C70" s="366" t="s">
        <v>306</v>
      </c>
      <c r="D70" s="366"/>
      <c r="E70" s="367">
        <f t="shared" si="4"/>
        <v>0.14285714285714285</v>
      </c>
      <c r="F70" s="367">
        <f t="shared" si="3"/>
        <v>0.14285714285714285</v>
      </c>
      <c r="G70" s="367">
        <f t="shared" si="3"/>
        <v>0.14285714285714285</v>
      </c>
      <c r="H70" s="367">
        <f t="shared" si="3"/>
        <v>0.14285714285714285</v>
      </c>
      <c r="I70" s="367">
        <f t="shared" si="3"/>
        <v>0.14285714285714285</v>
      </c>
      <c r="J70" s="367">
        <f t="shared" si="3"/>
        <v>0.14285714285714285</v>
      </c>
      <c r="K70" s="367">
        <f t="shared" si="3"/>
        <v>0.14285714285714285</v>
      </c>
      <c r="L70" s="368">
        <f t="shared" si="2"/>
        <v>0.99999999999999978</v>
      </c>
    </row>
    <row r="71" spans="1:12" x14ac:dyDescent="0.25">
      <c r="A71" s="361"/>
      <c r="B71" s="361"/>
      <c r="C71" s="366" t="s">
        <v>307</v>
      </c>
      <c r="D71" s="366"/>
      <c r="E71" s="367">
        <f t="shared" si="4"/>
        <v>0.14285714285714285</v>
      </c>
      <c r="F71" s="367">
        <f t="shared" si="3"/>
        <v>0.14285714285714285</v>
      </c>
      <c r="G71" s="367">
        <f t="shared" si="3"/>
        <v>0.14285714285714285</v>
      </c>
      <c r="H71" s="367">
        <f t="shared" si="3"/>
        <v>0.14285714285714285</v>
      </c>
      <c r="I71" s="367">
        <f t="shared" si="3"/>
        <v>0.14285714285714285</v>
      </c>
      <c r="J71" s="367">
        <f t="shared" si="3"/>
        <v>0.14285714285714285</v>
      </c>
      <c r="K71" s="367">
        <f t="shared" si="3"/>
        <v>0.14285714285714285</v>
      </c>
      <c r="L71" s="368">
        <f t="shared" si="2"/>
        <v>0.99999999999999978</v>
      </c>
    </row>
    <row r="72" spans="1:12" x14ac:dyDescent="0.25">
      <c r="A72" s="361"/>
      <c r="B72" s="361"/>
      <c r="C72" s="370" t="s">
        <v>159</v>
      </c>
      <c r="D72" s="370"/>
      <c r="E72" s="371">
        <f>SUM(E57:E71)</f>
        <v>3.1428571428571423</v>
      </c>
      <c r="F72" s="371">
        <f t="shared" ref="F72:K72" si="5">SUM(F57:F71)</f>
        <v>1.1428571428571426</v>
      </c>
      <c r="G72" s="371">
        <f t="shared" si="5"/>
        <v>1.1428571428571426</v>
      </c>
      <c r="H72" s="371">
        <f t="shared" si="5"/>
        <v>3.1428571428571423</v>
      </c>
      <c r="I72" s="371">
        <f t="shared" si="5"/>
        <v>2.1428571428571423</v>
      </c>
      <c r="J72" s="371">
        <f t="shared" si="5"/>
        <v>1.1428571428571426</v>
      </c>
      <c r="K72" s="371">
        <f t="shared" si="5"/>
        <v>3.1428571428571423</v>
      </c>
      <c r="L72" s="371">
        <f t="shared" si="2"/>
        <v>14.999999999999996</v>
      </c>
    </row>
    <row r="73" spans="1:12" x14ac:dyDescent="0.25">
      <c r="A73" s="361"/>
      <c r="B73" s="361"/>
      <c r="C73" s="361"/>
      <c r="D73" s="361"/>
      <c r="E73" s="361"/>
      <c r="F73" s="361"/>
      <c r="G73" s="361"/>
      <c r="H73" s="361"/>
      <c r="I73" s="361"/>
      <c r="J73" s="361"/>
      <c r="K73" s="361"/>
      <c r="L73" s="361"/>
    </row>
    <row r="74" spans="1:12" x14ac:dyDescent="0.25">
      <c r="A74" s="361"/>
      <c r="B74" s="361"/>
      <c r="C74" s="490" t="s">
        <v>308</v>
      </c>
      <c r="D74" s="490"/>
      <c r="E74" s="491">
        <f>$L$51-E72</f>
        <v>49.035714285714249</v>
      </c>
      <c r="F74" s="491">
        <f t="shared" ref="F74:K74" si="6">$L$51-F72</f>
        <v>51.035714285714242</v>
      </c>
      <c r="G74" s="491">
        <f t="shared" si="6"/>
        <v>51.035714285714242</v>
      </c>
      <c r="H74" s="491">
        <f t="shared" si="6"/>
        <v>49.035714285714249</v>
      </c>
      <c r="I74" s="491">
        <f t="shared" si="6"/>
        <v>50.035714285714249</v>
      </c>
      <c r="J74" s="491">
        <f t="shared" si="6"/>
        <v>51.035714285714242</v>
      </c>
      <c r="K74" s="491">
        <f t="shared" si="6"/>
        <v>49.035714285714249</v>
      </c>
      <c r="L74" s="371">
        <f t="shared" ref="L74:L75" si="7">SUM(E74:K74)</f>
        <v>350.24999999999977</v>
      </c>
    </row>
    <row r="75" spans="1:12" x14ac:dyDescent="0.25">
      <c r="A75" s="361"/>
      <c r="B75" s="361"/>
      <c r="C75" s="490" t="s">
        <v>309</v>
      </c>
      <c r="D75" s="490"/>
      <c r="E75" s="491">
        <f>E74+E72</f>
        <v>52.178571428571388</v>
      </c>
      <c r="F75" s="491">
        <f t="shared" ref="F75:K75" si="8">F74+F72</f>
        <v>52.178571428571388</v>
      </c>
      <c r="G75" s="491">
        <f t="shared" si="8"/>
        <v>52.178571428571388</v>
      </c>
      <c r="H75" s="491">
        <f t="shared" si="8"/>
        <v>52.178571428571388</v>
      </c>
      <c r="I75" s="491">
        <f t="shared" si="8"/>
        <v>52.178571428571388</v>
      </c>
      <c r="J75" s="491">
        <f t="shared" si="8"/>
        <v>52.178571428571388</v>
      </c>
      <c r="K75" s="491">
        <f t="shared" si="8"/>
        <v>52.178571428571388</v>
      </c>
      <c r="L75" s="371">
        <f t="shared" si="7"/>
        <v>365.24999999999972</v>
      </c>
    </row>
    <row r="76" spans="1:12" ht="15" x14ac:dyDescent="0.25">
      <c r="A76" s="355"/>
      <c r="B76" s="339"/>
      <c r="C76" s="355"/>
      <c r="D76" s="339"/>
      <c r="E76" s="372"/>
      <c r="F76" s="372"/>
      <c r="G76" s="372"/>
      <c r="H76" s="372"/>
      <c r="I76" s="372"/>
      <c r="J76" s="372"/>
      <c r="K76" s="372"/>
      <c r="L76" s="372"/>
    </row>
    <row r="77" spans="1:12" ht="15" x14ac:dyDescent="0.25">
      <c r="A77" s="355"/>
      <c r="B77" s="339"/>
      <c r="C77" s="355"/>
      <c r="D77" s="339"/>
      <c r="E77" s="372"/>
      <c r="F77" s="372"/>
      <c r="G77" s="372"/>
      <c r="H77" s="372"/>
      <c r="I77" s="372"/>
      <c r="J77" s="372"/>
      <c r="K77" s="372"/>
      <c r="L77" s="372"/>
    </row>
  </sheetData>
  <sheetProtection selectLockedCells="1"/>
  <mergeCells count="8">
    <mergeCell ref="A41:C41"/>
    <mergeCell ref="F53:H53"/>
    <mergeCell ref="I53:L53"/>
    <mergeCell ref="A1:L1"/>
    <mergeCell ref="E3:L3"/>
    <mergeCell ref="A5:B5"/>
    <mergeCell ref="A6:C6"/>
    <mergeCell ref="A21:C2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D1B66-5A60-4A95-95CC-9DCA26BE319D}">
  <dimension ref="A1:M76"/>
  <sheetViews>
    <sheetView showGridLines="0" zoomScale="80" zoomScaleNormal="80" zoomScalePageLayoutView="70" workbookViewId="0">
      <selection activeCell="M21" sqref="M21"/>
    </sheetView>
  </sheetViews>
  <sheetFormatPr baseColWidth="10" defaultColWidth="11.33203125" defaultRowHeight="13.2" x14ac:dyDescent="0.25"/>
  <cols>
    <col min="1" max="1" width="35" style="1" bestFit="1" customWidth="1"/>
    <col min="2" max="2" width="3" style="1" bestFit="1" customWidth="1"/>
    <col min="3" max="3" width="7.109375" style="1" bestFit="1" customWidth="1"/>
    <col min="4" max="4" width="14" style="1" customWidth="1"/>
    <col min="5" max="12" width="9.44140625" style="1" bestFit="1" customWidth="1"/>
    <col min="13" max="16384" width="11.33203125" style="1"/>
  </cols>
  <sheetData>
    <row r="1" spans="1:13" ht="21" x14ac:dyDescent="0.25">
      <c r="A1" s="582" t="s">
        <v>622</v>
      </c>
      <c r="B1" s="582"/>
      <c r="C1" s="582"/>
      <c r="D1" s="582"/>
      <c r="E1" s="582"/>
      <c r="F1" s="582"/>
      <c r="G1" s="582"/>
      <c r="H1" s="582"/>
      <c r="I1" s="582"/>
      <c r="J1" s="582"/>
      <c r="K1" s="582"/>
      <c r="L1" s="582"/>
    </row>
    <row r="2" spans="1:13" ht="15.6" thickBot="1" x14ac:dyDescent="0.3">
      <c r="A2" s="2"/>
      <c r="B2" s="111"/>
      <c r="C2" s="2"/>
      <c r="D2" s="111"/>
      <c r="E2" s="112"/>
      <c r="F2" s="112"/>
      <c r="G2" s="112"/>
      <c r="H2" s="112"/>
      <c r="I2" s="112"/>
      <c r="J2" s="112"/>
      <c r="K2" s="112"/>
      <c r="L2" s="112"/>
    </row>
    <row r="3" spans="1:13" ht="16.2" thickBot="1" x14ac:dyDescent="0.35">
      <c r="A3" s="2"/>
      <c r="B3" s="113"/>
      <c r="C3" s="114"/>
      <c r="D3" s="111"/>
      <c r="E3" s="646" t="s">
        <v>94</v>
      </c>
      <c r="F3" s="647"/>
      <c r="G3" s="647"/>
      <c r="H3" s="647"/>
      <c r="I3" s="647"/>
      <c r="J3" s="647"/>
      <c r="K3" s="647"/>
      <c r="L3" s="648"/>
    </row>
    <row r="4" spans="1:13" ht="16.2" thickBot="1" x14ac:dyDescent="0.3">
      <c r="A4" s="115"/>
      <c r="B4" s="115"/>
      <c r="C4" s="115"/>
      <c r="D4" s="115"/>
      <c r="E4" s="116">
        <v>7</v>
      </c>
      <c r="F4" s="117">
        <v>6</v>
      </c>
      <c r="G4" s="117">
        <v>5</v>
      </c>
      <c r="H4" s="117">
        <v>4</v>
      </c>
      <c r="I4" s="117">
        <v>3</v>
      </c>
      <c r="J4" s="117">
        <v>2.5</v>
      </c>
      <c r="K4" s="117">
        <v>2</v>
      </c>
      <c r="L4" s="118">
        <v>1</v>
      </c>
    </row>
    <row r="5" spans="1:13" ht="15.6" x14ac:dyDescent="0.3">
      <c r="A5" s="649" t="s">
        <v>83</v>
      </c>
      <c r="B5" s="650"/>
      <c r="C5" s="119"/>
      <c r="D5" s="111"/>
      <c r="E5" s="120">
        <f>365.25-14*7</f>
        <v>267.25</v>
      </c>
      <c r="F5" s="120">
        <f t="shared" ref="F5:L5" si="0">365.25-14*7</f>
        <v>267.25</v>
      </c>
      <c r="G5" s="120">
        <f t="shared" si="0"/>
        <v>267.25</v>
      </c>
      <c r="H5" s="120">
        <f t="shared" si="0"/>
        <v>267.25</v>
      </c>
      <c r="I5" s="120">
        <f t="shared" si="0"/>
        <v>267.25</v>
      </c>
      <c r="J5" s="120">
        <f t="shared" si="0"/>
        <v>267.25</v>
      </c>
      <c r="K5" s="120">
        <f t="shared" si="0"/>
        <v>267.25</v>
      </c>
      <c r="L5" s="120">
        <f t="shared" si="0"/>
        <v>267.25</v>
      </c>
    </row>
    <row r="6" spans="1:13" ht="15" x14ac:dyDescent="0.25">
      <c r="A6" s="651" t="s">
        <v>84</v>
      </c>
      <c r="B6" s="651"/>
      <c r="C6" s="651"/>
      <c r="D6" s="111"/>
      <c r="E6" s="121"/>
      <c r="F6" s="121">
        <f t="shared" ref="F6:L6" si="1">F5/7</f>
        <v>38.178571428571431</v>
      </c>
      <c r="G6" s="121">
        <f t="shared" si="1"/>
        <v>38.178571428571431</v>
      </c>
      <c r="H6" s="121">
        <f t="shared" si="1"/>
        <v>38.178571428571431</v>
      </c>
      <c r="I6" s="121">
        <f t="shared" si="1"/>
        <v>38.178571428571431</v>
      </c>
      <c r="J6" s="121">
        <f t="shared" si="1"/>
        <v>38.178571428571431</v>
      </c>
      <c r="K6" s="121">
        <f t="shared" si="1"/>
        <v>38.178571428571431</v>
      </c>
      <c r="L6" s="121">
        <f t="shared" si="1"/>
        <v>38.178571428571431</v>
      </c>
    </row>
    <row r="7" spans="1:13" ht="15" x14ac:dyDescent="0.25">
      <c r="A7" s="125"/>
      <c r="B7" s="125"/>
      <c r="C7" s="125"/>
      <c r="D7" s="111"/>
      <c r="E7" s="121"/>
      <c r="F7" s="121"/>
      <c r="G7" s="121"/>
      <c r="H7" s="121"/>
      <c r="I7" s="121"/>
      <c r="J7" s="121"/>
      <c r="K7" s="121"/>
      <c r="L7" s="121"/>
    </row>
    <row r="8" spans="1:13" ht="15.6" x14ac:dyDescent="0.3">
      <c r="A8" s="123" t="s">
        <v>623</v>
      </c>
      <c r="B8" s="111"/>
      <c r="C8" s="2"/>
      <c r="D8" s="111"/>
      <c r="E8" s="121"/>
      <c r="F8" s="121"/>
      <c r="G8" s="121"/>
      <c r="H8" s="121"/>
      <c r="I8" s="121"/>
      <c r="J8" s="122"/>
      <c r="K8" s="122"/>
      <c r="L8" s="122"/>
    </row>
    <row r="9" spans="1:13" ht="15.6" x14ac:dyDescent="0.3">
      <c r="A9" s="2"/>
      <c r="B9" s="113"/>
      <c r="C9" s="123"/>
      <c r="D9" s="111"/>
      <c r="E9" s="124"/>
      <c r="F9" s="121">
        <f>$A$12</f>
        <v>1</v>
      </c>
      <c r="G9" s="121">
        <f>$A$12</f>
        <v>1</v>
      </c>
      <c r="H9" s="121"/>
      <c r="I9" s="121"/>
      <c r="J9" s="122"/>
      <c r="K9" s="122"/>
      <c r="L9" s="122"/>
    </row>
    <row r="10" spans="1:13" ht="15" x14ac:dyDescent="0.25">
      <c r="A10" s="125"/>
      <c r="B10" s="111"/>
      <c r="C10" s="125"/>
      <c r="D10" s="111"/>
      <c r="E10" s="124"/>
      <c r="F10" s="121"/>
      <c r="G10" s="121"/>
      <c r="H10" s="121"/>
      <c r="I10" s="121"/>
      <c r="J10" s="122"/>
      <c r="K10" s="122"/>
      <c r="L10" s="122"/>
    </row>
    <row r="11" spans="1:13" ht="15" x14ac:dyDescent="0.25">
      <c r="A11" s="125"/>
      <c r="B11" s="111"/>
      <c r="C11" s="125"/>
      <c r="D11" s="111"/>
      <c r="E11" s="124"/>
      <c r="F11" s="121"/>
      <c r="G11" s="121"/>
      <c r="H11" s="121"/>
      <c r="I11" s="121"/>
      <c r="J11" s="122"/>
      <c r="K11" s="122"/>
      <c r="L11" s="122"/>
    </row>
    <row r="12" spans="1:13" ht="15" x14ac:dyDescent="0.25">
      <c r="A12" s="126">
        <v>1</v>
      </c>
      <c r="B12" s="127" t="s">
        <v>20</v>
      </c>
      <c r="C12" s="127">
        <f>H4</f>
        <v>4</v>
      </c>
      <c r="D12" s="111" t="s">
        <v>86</v>
      </c>
      <c r="E12" s="122"/>
      <c r="F12" s="121"/>
      <c r="G12" s="121"/>
      <c r="H12" s="121">
        <f>A12*C12/B13</f>
        <v>0.8</v>
      </c>
      <c r="I12" s="121"/>
      <c r="J12" s="122"/>
      <c r="K12" s="122"/>
      <c r="L12" s="122"/>
    </row>
    <row r="13" spans="1:13" ht="15" x14ac:dyDescent="0.25">
      <c r="A13" s="119"/>
      <c r="B13" s="111">
        <v>5</v>
      </c>
      <c r="C13" s="119"/>
      <c r="D13" s="111"/>
      <c r="E13" s="121"/>
      <c r="F13" s="121"/>
      <c r="G13" s="121"/>
      <c r="H13" s="121"/>
      <c r="I13" s="122"/>
      <c r="J13" s="122"/>
      <c r="K13" s="122"/>
      <c r="L13" s="122"/>
    </row>
    <row r="14" spans="1:13" ht="15" x14ac:dyDescent="0.25">
      <c r="A14" s="119"/>
      <c r="B14" s="111"/>
      <c r="C14" s="119"/>
      <c r="D14" s="111"/>
      <c r="E14" s="121"/>
      <c r="F14" s="121"/>
      <c r="G14" s="121"/>
      <c r="H14" s="121"/>
      <c r="I14" s="121"/>
      <c r="J14" s="122"/>
      <c r="K14" s="122"/>
      <c r="L14" s="122"/>
    </row>
    <row r="15" spans="1:13" ht="15" x14ac:dyDescent="0.25">
      <c r="A15" s="127">
        <f>$A$12</f>
        <v>1</v>
      </c>
      <c r="B15" s="127" t="s">
        <v>20</v>
      </c>
      <c r="C15" s="127">
        <f>I4</f>
        <v>3</v>
      </c>
      <c r="D15" s="111" t="s">
        <v>86</v>
      </c>
      <c r="E15" s="122"/>
      <c r="F15" s="121"/>
      <c r="G15" s="121"/>
      <c r="H15" s="121"/>
      <c r="I15" s="335">
        <f>A15*C15/B16</f>
        <v>0.6</v>
      </c>
      <c r="J15" s="122"/>
      <c r="K15" s="122"/>
      <c r="L15" s="122"/>
      <c r="M15" s="1" t="s">
        <v>281</v>
      </c>
    </row>
    <row r="16" spans="1:13" ht="15" x14ac:dyDescent="0.25">
      <c r="A16" s="111"/>
      <c r="B16" s="111">
        <v>5</v>
      </c>
      <c r="C16" s="111"/>
      <c r="D16" s="111"/>
      <c r="E16" s="121"/>
      <c r="F16" s="121"/>
      <c r="G16" s="121"/>
      <c r="H16" s="121"/>
      <c r="I16" s="122"/>
      <c r="J16" s="122"/>
      <c r="K16" s="122"/>
      <c r="L16" s="122"/>
    </row>
    <row r="17" spans="1:13" ht="15" x14ac:dyDescent="0.25">
      <c r="A17" s="111"/>
      <c r="B17" s="111"/>
      <c r="C17" s="111"/>
      <c r="D17" s="111"/>
      <c r="E17" s="121"/>
      <c r="F17" s="121"/>
      <c r="G17" s="121"/>
      <c r="H17" s="121"/>
      <c r="I17" s="121"/>
      <c r="J17" s="122"/>
      <c r="K17" s="122"/>
      <c r="L17" s="122"/>
    </row>
    <row r="18" spans="1:13" ht="15" x14ac:dyDescent="0.25">
      <c r="A18" s="127">
        <f>$A$12</f>
        <v>1</v>
      </c>
      <c r="B18" s="127" t="s">
        <v>20</v>
      </c>
      <c r="C18" s="127">
        <f>J4</f>
        <v>2.5</v>
      </c>
      <c r="D18" s="111" t="s">
        <v>86</v>
      </c>
      <c r="E18" s="122"/>
      <c r="F18" s="121"/>
      <c r="G18" s="121"/>
      <c r="H18" s="121"/>
      <c r="I18" s="121"/>
      <c r="J18" s="336">
        <f>A18*C18/B19</f>
        <v>0.5</v>
      </c>
      <c r="K18" s="122"/>
      <c r="L18" s="122"/>
      <c r="M18" s="1" t="s">
        <v>281</v>
      </c>
    </row>
    <row r="19" spans="1:13" ht="15" x14ac:dyDescent="0.25">
      <c r="A19" s="111"/>
      <c r="B19" s="111">
        <v>5</v>
      </c>
      <c r="C19" s="111"/>
      <c r="D19" s="111"/>
      <c r="E19" s="121"/>
      <c r="F19" s="121"/>
      <c r="G19" s="121"/>
      <c r="H19" s="121"/>
      <c r="I19" s="121"/>
      <c r="J19" s="122"/>
      <c r="K19" s="122"/>
      <c r="L19" s="122"/>
    </row>
    <row r="20" spans="1:13" ht="15" x14ac:dyDescent="0.25">
      <c r="A20" s="119"/>
      <c r="B20" s="111"/>
      <c r="C20" s="119"/>
      <c r="D20" s="111"/>
      <c r="E20" s="121"/>
      <c r="F20" s="121"/>
      <c r="G20" s="121"/>
      <c r="H20" s="121"/>
      <c r="I20" s="121"/>
      <c r="J20" s="122"/>
      <c r="K20" s="122"/>
      <c r="L20" s="122"/>
    </row>
    <row r="21" spans="1:13" ht="15.6" x14ac:dyDescent="0.3">
      <c r="A21" s="652" t="s">
        <v>87</v>
      </c>
      <c r="B21" s="652"/>
      <c r="C21" s="652"/>
      <c r="D21" s="113"/>
      <c r="E21" s="121"/>
      <c r="F21" s="121"/>
      <c r="G21" s="121"/>
      <c r="H21" s="121"/>
      <c r="I21" s="121"/>
      <c r="J21" s="122"/>
      <c r="K21" s="122"/>
      <c r="L21" s="122"/>
    </row>
    <row r="22" spans="1:13" ht="15" x14ac:dyDescent="0.25">
      <c r="A22" s="337">
        <f>L71-B71</f>
        <v>1.9999999999999996</v>
      </c>
      <c r="B22" s="338" t="s">
        <v>20</v>
      </c>
      <c r="C22" s="338">
        <v>7</v>
      </c>
      <c r="D22" s="339" t="s">
        <v>86</v>
      </c>
      <c r="E22" s="340">
        <f>A22*C22/B23</f>
        <v>1.9999999999999996</v>
      </c>
      <c r="F22" s="340"/>
      <c r="G22" s="340"/>
      <c r="H22" s="340"/>
      <c r="I22" s="340"/>
      <c r="J22" s="341"/>
      <c r="K22" s="341"/>
      <c r="L22" s="341"/>
    </row>
    <row r="23" spans="1:13" ht="15" x14ac:dyDescent="0.25">
      <c r="A23" s="339"/>
      <c r="B23" s="339">
        <v>7</v>
      </c>
      <c r="C23" s="339"/>
      <c r="D23" s="339"/>
      <c r="E23" s="340"/>
      <c r="F23" s="340"/>
      <c r="G23" s="340"/>
      <c r="H23" s="340"/>
      <c r="I23" s="340"/>
      <c r="J23" s="341"/>
      <c r="K23" s="341"/>
      <c r="L23" s="341"/>
    </row>
    <row r="24" spans="1:13" ht="15" x14ac:dyDescent="0.25">
      <c r="A24" s="342"/>
      <c r="B24" s="339"/>
      <c r="C24" s="342"/>
      <c r="D24" s="339"/>
      <c r="E24" s="340"/>
      <c r="F24" s="340"/>
      <c r="G24" s="340"/>
      <c r="H24" s="340"/>
      <c r="I24" s="340"/>
      <c r="J24" s="341"/>
      <c r="K24" s="341"/>
      <c r="L24" s="341"/>
    </row>
    <row r="25" spans="1:13" ht="15" x14ac:dyDescent="0.25">
      <c r="A25" s="337">
        <f>A22</f>
        <v>1.9999999999999996</v>
      </c>
      <c r="B25" s="338" t="s">
        <v>20</v>
      </c>
      <c r="C25" s="338">
        <f>F4</f>
        <v>6</v>
      </c>
      <c r="D25" s="339" t="s">
        <v>86</v>
      </c>
      <c r="E25" s="341"/>
      <c r="F25" s="340">
        <f>A25*C25/B26</f>
        <v>1.7142857142857137</v>
      </c>
      <c r="G25" s="340"/>
      <c r="H25" s="340"/>
      <c r="I25" s="340"/>
      <c r="J25" s="341"/>
      <c r="K25" s="341"/>
      <c r="L25" s="341"/>
    </row>
    <row r="26" spans="1:13" ht="15" x14ac:dyDescent="0.25">
      <c r="A26" s="339"/>
      <c r="B26" s="339">
        <v>7</v>
      </c>
      <c r="C26" s="339"/>
      <c r="D26" s="339"/>
      <c r="E26" s="340"/>
      <c r="F26" s="340"/>
      <c r="G26" s="340"/>
      <c r="H26" s="340"/>
      <c r="I26" s="340"/>
      <c r="J26" s="341"/>
      <c r="K26" s="341"/>
      <c r="L26" s="341"/>
    </row>
    <row r="27" spans="1:13" ht="15" x14ac:dyDescent="0.25">
      <c r="A27" s="339"/>
      <c r="B27" s="339"/>
      <c r="C27" s="339"/>
      <c r="D27" s="339"/>
      <c r="E27" s="340"/>
      <c r="F27" s="340"/>
      <c r="G27" s="340"/>
      <c r="H27" s="340"/>
      <c r="I27" s="340"/>
      <c r="J27" s="341"/>
      <c r="K27" s="341"/>
      <c r="L27" s="341"/>
    </row>
    <row r="28" spans="1:13" ht="15" x14ac:dyDescent="0.25">
      <c r="A28" s="338">
        <f>$A$25</f>
        <v>1.9999999999999996</v>
      </c>
      <c r="B28" s="338" t="s">
        <v>20</v>
      </c>
      <c r="C28" s="338">
        <f>G4</f>
        <v>5</v>
      </c>
      <c r="D28" s="339" t="s">
        <v>86</v>
      </c>
      <c r="E28" s="340"/>
      <c r="F28" s="340"/>
      <c r="G28" s="340">
        <f>A28*C28/B29</f>
        <v>1.4285714285714284</v>
      </c>
      <c r="H28" s="340"/>
      <c r="I28" s="340"/>
      <c r="J28" s="341"/>
      <c r="K28" s="341"/>
      <c r="L28" s="341"/>
    </row>
    <row r="29" spans="1:13" ht="15" x14ac:dyDescent="0.25">
      <c r="A29" s="339"/>
      <c r="B29" s="339">
        <v>7</v>
      </c>
      <c r="C29" s="339"/>
      <c r="D29" s="339"/>
      <c r="E29" s="340"/>
      <c r="F29" s="340"/>
      <c r="G29" s="340"/>
      <c r="H29" s="340"/>
      <c r="I29" s="340"/>
      <c r="J29" s="341"/>
      <c r="K29" s="341"/>
      <c r="L29" s="341"/>
    </row>
    <row r="30" spans="1:13" ht="15" x14ac:dyDescent="0.25">
      <c r="A30" s="339"/>
      <c r="B30" s="339"/>
      <c r="C30" s="339"/>
      <c r="D30" s="339"/>
      <c r="E30" s="340"/>
      <c r="F30" s="340"/>
      <c r="G30" s="340"/>
      <c r="H30" s="340"/>
      <c r="I30" s="340"/>
      <c r="J30" s="341"/>
      <c r="K30" s="341"/>
      <c r="L30" s="341"/>
    </row>
    <row r="31" spans="1:13" ht="15" x14ac:dyDescent="0.25">
      <c r="A31" s="338">
        <f>$A$25</f>
        <v>1.9999999999999996</v>
      </c>
      <c r="B31" s="338" t="s">
        <v>20</v>
      </c>
      <c r="C31" s="338">
        <f>H4</f>
        <v>4</v>
      </c>
      <c r="D31" s="339" t="s">
        <v>86</v>
      </c>
      <c r="E31" s="340"/>
      <c r="F31" s="340"/>
      <c r="G31" s="340"/>
      <c r="H31" s="340">
        <f>A31*C31/B32</f>
        <v>1.1428571428571426</v>
      </c>
      <c r="I31" s="340"/>
      <c r="J31" s="341"/>
      <c r="K31" s="341"/>
      <c r="L31" s="341"/>
    </row>
    <row r="32" spans="1:13" ht="15" x14ac:dyDescent="0.25">
      <c r="A32" s="339"/>
      <c r="B32" s="339">
        <v>7</v>
      </c>
      <c r="C32" s="339"/>
      <c r="D32" s="339"/>
      <c r="E32" s="340"/>
      <c r="F32" s="340"/>
      <c r="G32" s="340"/>
      <c r="H32" s="340"/>
      <c r="I32" s="340"/>
      <c r="J32" s="341"/>
      <c r="K32" s="341"/>
      <c r="L32" s="341"/>
    </row>
    <row r="33" spans="1:13" ht="15" x14ac:dyDescent="0.25">
      <c r="A33" s="339"/>
      <c r="B33" s="339"/>
      <c r="C33" s="339"/>
      <c r="D33" s="339"/>
      <c r="E33" s="340"/>
      <c r="F33" s="340"/>
      <c r="G33" s="340"/>
      <c r="H33" s="340"/>
      <c r="I33" s="340"/>
      <c r="J33" s="341"/>
      <c r="K33" s="341"/>
      <c r="L33" s="341"/>
    </row>
    <row r="34" spans="1:13" ht="15" x14ac:dyDescent="0.25">
      <c r="A34" s="338">
        <f>$A$25</f>
        <v>1.9999999999999996</v>
      </c>
      <c r="B34" s="338" t="s">
        <v>20</v>
      </c>
      <c r="C34" s="338">
        <f>I4</f>
        <v>3</v>
      </c>
      <c r="D34" s="339" t="s">
        <v>86</v>
      </c>
      <c r="E34" s="340"/>
      <c r="F34" s="340"/>
      <c r="G34" s="340"/>
      <c r="H34" s="340"/>
      <c r="I34" s="343">
        <f>A34*C34/B35</f>
        <v>0.85714285714285687</v>
      </c>
      <c r="J34" s="341"/>
      <c r="K34" s="341"/>
      <c r="L34" s="341"/>
      <c r="M34" s="1" t="s">
        <v>281</v>
      </c>
    </row>
    <row r="35" spans="1:13" ht="15" x14ac:dyDescent="0.25">
      <c r="A35" s="339"/>
      <c r="B35" s="339">
        <v>7</v>
      </c>
      <c r="C35" s="339"/>
      <c r="D35" s="339"/>
      <c r="E35" s="340"/>
      <c r="F35" s="340"/>
      <c r="G35" s="340"/>
      <c r="H35" s="340"/>
      <c r="I35" s="340"/>
      <c r="J35" s="341"/>
      <c r="K35" s="341"/>
      <c r="L35" s="341"/>
    </row>
    <row r="36" spans="1:13" ht="15" x14ac:dyDescent="0.25">
      <c r="A36" s="339"/>
      <c r="B36" s="339"/>
      <c r="C36" s="339"/>
      <c r="D36" s="339"/>
      <c r="E36" s="340"/>
      <c r="F36" s="340"/>
      <c r="G36" s="340"/>
      <c r="H36" s="340"/>
      <c r="I36" s="340"/>
      <c r="J36" s="341"/>
      <c r="K36" s="341"/>
      <c r="L36" s="341"/>
    </row>
    <row r="37" spans="1:13" ht="15" x14ac:dyDescent="0.25">
      <c r="A37" s="338">
        <f>$A$25</f>
        <v>1.9999999999999996</v>
      </c>
      <c r="B37" s="338" t="s">
        <v>20</v>
      </c>
      <c r="C37" s="338">
        <f>J4</f>
        <v>2.5</v>
      </c>
      <c r="D37" s="339" t="s">
        <v>86</v>
      </c>
      <c r="E37" s="340"/>
      <c r="F37" s="340"/>
      <c r="G37" s="340"/>
      <c r="H37" s="340"/>
      <c r="I37" s="340"/>
      <c r="J37" s="343">
        <f>A37*C37/B38</f>
        <v>0.71428571428571419</v>
      </c>
      <c r="K37" s="341"/>
      <c r="L37" s="341"/>
      <c r="M37" s="1" t="s">
        <v>281</v>
      </c>
    </row>
    <row r="38" spans="1:13" ht="15" x14ac:dyDescent="0.25">
      <c r="A38" s="339"/>
      <c r="B38" s="339">
        <v>7</v>
      </c>
      <c r="C38" s="339"/>
      <c r="D38" s="339"/>
      <c r="E38" s="340"/>
      <c r="F38" s="340"/>
      <c r="G38" s="340"/>
      <c r="H38" s="340"/>
      <c r="I38" s="340"/>
      <c r="J38" s="341"/>
      <c r="K38" s="344">
        <f>A25*2/7</f>
        <v>0.57142857142857129</v>
      </c>
      <c r="L38" s="344">
        <f>A25*1/7</f>
        <v>0.28571428571428564</v>
      </c>
      <c r="M38" s="1" t="s">
        <v>281</v>
      </c>
    </row>
    <row r="39" spans="1:13" ht="15.6" x14ac:dyDescent="0.3">
      <c r="A39" s="345" t="s">
        <v>88</v>
      </c>
      <c r="B39" s="346"/>
      <c r="C39" s="347"/>
      <c r="D39" s="348"/>
      <c r="E39" s="349"/>
      <c r="F39" s="349">
        <f>SUM(F8:F38)</f>
        <v>2.7142857142857135</v>
      </c>
      <c r="G39" s="349">
        <f>SUM(G8:G38)</f>
        <v>2.4285714285714284</v>
      </c>
      <c r="H39" s="349">
        <f>SUM(H8:H38)</f>
        <v>1.9428571428571426</v>
      </c>
      <c r="I39" s="349">
        <v>0</v>
      </c>
      <c r="J39" s="349">
        <v>0</v>
      </c>
      <c r="K39" s="349">
        <v>0</v>
      </c>
      <c r="L39" s="350">
        <v>0</v>
      </c>
    </row>
    <row r="40" spans="1:13" ht="15" x14ac:dyDescent="0.25">
      <c r="A40" s="342"/>
      <c r="B40" s="339"/>
      <c r="C40" s="342"/>
      <c r="D40" s="339"/>
      <c r="E40" s="340"/>
      <c r="F40" s="340"/>
      <c r="G40" s="340"/>
      <c r="H40" s="340"/>
      <c r="I40" s="340"/>
      <c r="J40" s="341"/>
      <c r="K40" s="341"/>
      <c r="L40" s="341"/>
    </row>
    <row r="41" spans="1:13" ht="15.6" x14ac:dyDescent="0.3">
      <c r="A41" s="642" t="s">
        <v>89</v>
      </c>
      <c r="B41" s="642"/>
      <c r="C41" s="643"/>
      <c r="D41" s="339"/>
      <c r="E41" s="340"/>
      <c r="F41" s="340"/>
      <c r="G41" s="340"/>
      <c r="H41" s="340"/>
      <c r="I41" s="340"/>
      <c r="J41" s="341"/>
      <c r="K41" s="341"/>
      <c r="L41" s="341"/>
    </row>
    <row r="42" spans="1:13" ht="15.6" x14ac:dyDescent="0.3">
      <c r="A42" s="351"/>
      <c r="B42" s="352"/>
      <c r="C42" s="342"/>
      <c r="D42" s="339"/>
      <c r="E42" s="340"/>
      <c r="F42" s="340"/>
      <c r="G42" s="340"/>
      <c r="H42" s="340"/>
      <c r="I42" s="340"/>
      <c r="J42" s="341"/>
      <c r="K42" s="341"/>
      <c r="L42" s="341"/>
    </row>
    <row r="43" spans="1:13" ht="15" x14ac:dyDescent="0.25">
      <c r="A43" s="339">
        <v>1</v>
      </c>
      <c r="B43" s="339" t="s">
        <v>20</v>
      </c>
      <c r="C43" s="353">
        <f>F6</f>
        <v>38.178571428571431</v>
      </c>
      <c r="D43" s="339" t="s">
        <v>86</v>
      </c>
      <c r="E43" s="340"/>
      <c r="F43" s="340"/>
      <c r="G43" s="340">
        <f>A43*C43</f>
        <v>38.178571428571431</v>
      </c>
      <c r="H43" s="340"/>
      <c r="I43" s="340"/>
      <c r="J43" s="341"/>
      <c r="K43" s="341"/>
      <c r="L43" s="341"/>
    </row>
    <row r="44" spans="1:13" ht="15" x14ac:dyDescent="0.25">
      <c r="A44" s="339">
        <v>2</v>
      </c>
      <c r="B44" s="339" t="s">
        <v>20</v>
      </c>
      <c r="C44" s="353">
        <f>F6</f>
        <v>38.178571428571431</v>
      </c>
      <c r="D44" s="339" t="s">
        <v>86</v>
      </c>
      <c r="E44" s="340"/>
      <c r="F44" s="340"/>
      <c r="G44" s="340"/>
      <c r="H44" s="340">
        <f>A44*C44</f>
        <v>76.357142857142861</v>
      </c>
      <c r="I44" s="340"/>
      <c r="J44" s="341"/>
      <c r="K44" s="341"/>
      <c r="L44" s="341"/>
    </row>
    <row r="45" spans="1:13" ht="15" x14ac:dyDescent="0.25">
      <c r="A45" s="339">
        <v>3</v>
      </c>
      <c r="B45" s="339" t="s">
        <v>20</v>
      </c>
      <c r="C45" s="353">
        <f>F6</f>
        <v>38.178571428571431</v>
      </c>
      <c r="D45" s="339" t="s">
        <v>86</v>
      </c>
      <c r="E45" s="340"/>
      <c r="F45" s="340"/>
      <c r="G45" s="340"/>
      <c r="H45" s="340"/>
      <c r="I45" s="340">
        <f>A45*C45</f>
        <v>114.53571428571429</v>
      </c>
      <c r="J45" s="341"/>
      <c r="K45" s="341"/>
      <c r="L45" s="341"/>
    </row>
    <row r="46" spans="1:13" ht="15" x14ac:dyDescent="0.25">
      <c r="A46" s="339">
        <v>3.5</v>
      </c>
      <c r="B46" s="339" t="s">
        <v>20</v>
      </c>
      <c r="C46" s="353">
        <f>F6</f>
        <v>38.178571428571431</v>
      </c>
      <c r="D46" s="339" t="s">
        <v>86</v>
      </c>
      <c r="E46" s="340"/>
      <c r="F46" s="340"/>
      <c r="G46" s="340"/>
      <c r="H46" s="340"/>
      <c r="I46" s="340"/>
      <c r="J46" s="340">
        <f>A46*C46</f>
        <v>133.625</v>
      </c>
      <c r="K46" s="341"/>
      <c r="L46" s="341"/>
    </row>
    <row r="47" spans="1:13" ht="15" x14ac:dyDescent="0.25">
      <c r="A47" s="339">
        <v>4</v>
      </c>
      <c r="B47" s="339" t="s">
        <v>20</v>
      </c>
      <c r="C47" s="353">
        <f>F6</f>
        <v>38.178571428571431</v>
      </c>
      <c r="D47" s="339" t="s">
        <v>86</v>
      </c>
      <c r="E47" s="340"/>
      <c r="F47" s="340"/>
      <c r="G47" s="340"/>
      <c r="H47" s="340"/>
      <c r="I47" s="340"/>
      <c r="J47" s="341"/>
      <c r="K47" s="340">
        <f>A47*C47</f>
        <v>152.71428571428572</v>
      </c>
      <c r="L47" s="341"/>
    </row>
    <row r="48" spans="1:13" ht="15" x14ac:dyDescent="0.25">
      <c r="A48" s="339">
        <v>5</v>
      </c>
      <c r="B48" s="339" t="s">
        <v>20</v>
      </c>
      <c r="C48" s="353">
        <f>F6</f>
        <v>38.178571428571431</v>
      </c>
      <c r="D48" s="339" t="s">
        <v>86</v>
      </c>
      <c r="E48" s="341"/>
      <c r="F48" s="341"/>
      <c r="G48" s="341"/>
      <c r="H48" s="341"/>
      <c r="I48" s="341"/>
      <c r="J48" s="341"/>
      <c r="K48" s="341"/>
      <c r="L48" s="340">
        <f>A48*C48</f>
        <v>190.89285714285717</v>
      </c>
    </row>
    <row r="49" spans="1:12" ht="15" x14ac:dyDescent="0.25">
      <c r="A49" s="339"/>
      <c r="B49" s="339"/>
      <c r="C49" s="354"/>
      <c r="D49" s="339"/>
      <c r="E49" s="341"/>
      <c r="F49" s="341"/>
      <c r="G49" s="341"/>
      <c r="H49" s="341"/>
      <c r="I49" s="341"/>
      <c r="J49" s="341"/>
      <c r="K49" s="341"/>
      <c r="L49" s="340"/>
    </row>
    <row r="50" spans="1:12" ht="15" x14ac:dyDescent="0.25">
      <c r="A50" s="355"/>
      <c r="B50" s="339"/>
      <c r="C50" s="355"/>
      <c r="D50" s="339"/>
      <c r="E50" s="341"/>
      <c r="F50" s="341"/>
      <c r="G50" s="341"/>
      <c r="H50" s="341"/>
      <c r="I50" s="341"/>
      <c r="J50" s="341"/>
      <c r="K50" s="341"/>
      <c r="L50" s="341"/>
    </row>
    <row r="51" spans="1:12" ht="15.6" x14ac:dyDescent="0.3">
      <c r="A51" s="345" t="s">
        <v>90</v>
      </c>
      <c r="B51" s="346"/>
      <c r="C51" s="356"/>
      <c r="D51" s="348"/>
      <c r="E51" s="357">
        <f>E5-E6-E39</f>
        <v>267.25</v>
      </c>
      <c r="F51" s="357">
        <f>F5-F6-F39</f>
        <v>226.35714285714283</v>
      </c>
      <c r="G51" s="357">
        <f>G5-G6-G39-G43</f>
        <v>188.46428571428572</v>
      </c>
      <c r="H51" s="357">
        <f>H5-H6-H39-H44</f>
        <v>150.77142857142854</v>
      </c>
      <c r="I51" s="357">
        <f>I5-I6-I39-I45</f>
        <v>114.53571428571426</v>
      </c>
      <c r="J51" s="357">
        <f>J5-J6-J39-J46</f>
        <v>95.446428571428555</v>
      </c>
      <c r="K51" s="357">
        <f>K5-K6-K39-K47</f>
        <v>76.357142857142833</v>
      </c>
      <c r="L51" s="358">
        <f>L5-L6-L39-L48</f>
        <v>38.178571428571388</v>
      </c>
    </row>
    <row r="52" spans="1:12" ht="15" customHeight="1" x14ac:dyDescent="0.25">
      <c r="A52" s="359"/>
      <c r="B52" s="360"/>
      <c r="C52" s="359"/>
      <c r="D52" s="360"/>
      <c r="E52" s="488"/>
      <c r="F52" s="644" t="s">
        <v>282</v>
      </c>
      <c r="G52" s="644"/>
      <c r="H52" s="644"/>
      <c r="I52" s="645" t="s">
        <v>283</v>
      </c>
      <c r="J52" s="645"/>
      <c r="K52" s="645"/>
      <c r="L52" s="645"/>
    </row>
    <row r="53" spans="1:12" x14ac:dyDescent="0.25">
      <c r="A53" s="361"/>
      <c r="B53" s="361"/>
      <c r="C53" s="361"/>
      <c r="D53" s="361"/>
      <c r="E53" s="361"/>
      <c r="F53" s="361"/>
      <c r="G53" s="362">
        <f>G51*3/5</f>
        <v>113.07857142857142</v>
      </c>
      <c r="H53" s="361"/>
      <c r="I53" s="361"/>
      <c r="J53" s="361"/>
      <c r="K53" s="361"/>
      <c r="L53" s="361"/>
    </row>
    <row r="54" spans="1:12" x14ac:dyDescent="0.25">
      <c r="A54" s="653" t="s">
        <v>625</v>
      </c>
      <c r="B54" s="653"/>
      <c r="C54" s="653"/>
      <c r="D54" s="653"/>
      <c r="E54" s="361"/>
      <c r="F54" s="361"/>
      <c r="G54" s="362">
        <f>G51*1/5</f>
        <v>37.692857142857143</v>
      </c>
      <c r="H54" s="361"/>
      <c r="I54" s="361"/>
      <c r="J54" s="361"/>
      <c r="K54" s="361"/>
      <c r="L54" s="361"/>
    </row>
    <row r="55" spans="1:12" x14ac:dyDescent="0.25">
      <c r="A55" s="364"/>
      <c r="B55" s="364" t="s">
        <v>624</v>
      </c>
      <c r="C55" s="364"/>
      <c r="D55" s="364" t="s">
        <v>292</v>
      </c>
      <c r="E55" s="363" t="s">
        <v>284</v>
      </c>
      <c r="F55" s="363" t="s">
        <v>285</v>
      </c>
      <c r="G55" s="363" t="s">
        <v>286</v>
      </c>
      <c r="H55" s="363" t="s">
        <v>287</v>
      </c>
      <c r="I55" s="363" t="s">
        <v>288</v>
      </c>
      <c r="J55" s="363" t="s">
        <v>289</v>
      </c>
      <c r="K55" s="363" t="s">
        <v>290</v>
      </c>
      <c r="L55" s="363" t="s">
        <v>291</v>
      </c>
    </row>
    <row r="56" spans="1:12" x14ac:dyDescent="0.25">
      <c r="A56" s="364"/>
      <c r="B56" s="486"/>
      <c r="C56" s="366" t="s">
        <v>293</v>
      </c>
      <c r="D56" s="366"/>
      <c r="E56" s="367"/>
      <c r="F56" s="367"/>
      <c r="G56" s="367"/>
      <c r="H56" s="367"/>
      <c r="I56" s="367"/>
      <c r="J56" s="367"/>
      <c r="K56" s="367"/>
      <c r="L56" s="368">
        <f>SUM(E56:K56)</f>
        <v>0</v>
      </c>
    </row>
    <row r="57" spans="1:12" x14ac:dyDescent="0.25">
      <c r="A57" s="361"/>
      <c r="B57" s="487"/>
      <c r="C57" s="366" t="s">
        <v>294</v>
      </c>
      <c r="D57" s="366"/>
      <c r="E57" s="367"/>
      <c r="F57" s="367"/>
      <c r="G57" s="367"/>
      <c r="H57" s="367"/>
      <c r="I57" s="367"/>
      <c r="J57" s="367"/>
      <c r="K57" s="367"/>
      <c r="L57" s="368">
        <f t="shared" ref="L57:L71" si="2">SUM(E57:K57)</f>
        <v>0</v>
      </c>
    </row>
    <row r="58" spans="1:12" x14ac:dyDescent="0.25">
      <c r="A58" s="361"/>
      <c r="B58" s="487"/>
      <c r="C58" s="366" t="s">
        <v>295</v>
      </c>
      <c r="D58" s="366"/>
      <c r="E58" s="367"/>
      <c r="F58" s="367"/>
      <c r="G58" s="367"/>
      <c r="H58" s="367"/>
      <c r="I58" s="367"/>
      <c r="J58" s="367"/>
      <c r="K58" s="367"/>
      <c r="L58" s="368">
        <f t="shared" si="2"/>
        <v>0</v>
      </c>
    </row>
    <row r="59" spans="1:12" x14ac:dyDescent="0.25">
      <c r="A59" s="361"/>
      <c r="B59" s="487"/>
      <c r="C59" s="366" t="s">
        <v>296</v>
      </c>
      <c r="D59" s="366"/>
      <c r="E59" s="367"/>
      <c r="F59" s="367"/>
      <c r="G59" s="367"/>
      <c r="H59" s="367"/>
      <c r="I59" s="367"/>
      <c r="J59" s="367"/>
      <c r="K59" s="367"/>
      <c r="L59" s="368">
        <f t="shared" si="2"/>
        <v>0</v>
      </c>
    </row>
    <row r="60" spans="1:12" x14ac:dyDescent="0.25">
      <c r="A60" s="361"/>
      <c r="B60" s="487"/>
      <c r="C60" s="366" t="s">
        <v>297</v>
      </c>
      <c r="D60" s="366"/>
      <c r="E60" s="367"/>
      <c r="F60" s="367"/>
      <c r="G60" s="367"/>
      <c r="H60" s="367"/>
      <c r="I60" s="367"/>
      <c r="J60" s="367"/>
      <c r="K60" s="367"/>
      <c r="L60" s="368">
        <f t="shared" si="2"/>
        <v>0</v>
      </c>
    </row>
    <row r="61" spans="1:12" x14ac:dyDescent="0.25">
      <c r="A61" s="361"/>
      <c r="B61" s="487">
        <v>1</v>
      </c>
      <c r="C61" s="366" t="s">
        <v>298</v>
      </c>
      <c r="D61" s="366"/>
      <c r="E61" s="367"/>
      <c r="F61" s="367"/>
      <c r="G61" s="367"/>
      <c r="H61" s="367">
        <v>1</v>
      </c>
      <c r="I61" s="367"/>
      <c r="J61" s="367"/>
      <c r="K61" s="367"/>
      <c r="L61" s="368">
        <f t="shared" si="2"/>
        <v>1</v>
      </c>
    </row>
    <row r="62" spans="1:12" x14ac:dyDescent="0.25">
      <c r="A62" s="361"/>
      <c r="B62" s="487"/>
      <c r="C62" s="366" t="s">
        <v>299</v>
      </c>
      <c r="D62" s="366"/>
      <c r="E62" s="367"/>
      <c r="F62" s="367"/>
      <c r="G62" s="367"/>
      <c r="H62" s="367"/>
      <c r="I62" s="367"/>
      <c r="J62" s="367"/>
      <c r="K62" s="367"/>
      <c r="L62" s="368">
        <f t="shared" si="2"/>
        <v>0</v>
      </c>
    </row>
    <row r="63" spans="1:12" x14ac:dyDescent="0.25">
      <c r="A63" s="361"/>
      <c r="B63" s="487"/>
      <c r="C63" s="366" t="s">
        <v>300</v>
      </c>
      <c r="D63" s="366"/>
      <c r="E63" s="367"/>
      <c r="F63" s="367"/>
      <c r="G63" s="367"/>
      <c r="H63" s="367"/>
      <c r="I63" s="367"/>
      <c r="J63" s="367"/>
      <c r="K63" s="367"/>
      <c r="L63" s="368">
        <f t="shared" si="2"/>
        <v>0</v>
      </c>
    </row>
    <row r="64" spans="1:12" x14ac:dyDescent="0.25">
      <c r="A64" s="361"/>
      <c r="B64" s="487"/>
      <c r="C64" s="366" t="s">
        <v>301</v>
      </c>
      <c r="D64" s="366"/>
      <c r="E64" s="367"/>
      <c r="F64" s="367"/>
      <c r="G64" s="367"/>
      <c r="H64" s="367"/>
      <c r="I64" s="367"/>
      <c r="J64" s="367"/>
      <c r="K64" s="367"/>
      <c r="L64" s="368">
        <f t="shared" si="2"/>
        <v>0</v>
      </c>
    </row>
    <row r="65" spans="1:12" x14ac:dyDescent="0.25">
      <c r="A65" s="361"/>
      <c r="B65" s="487"/>
      <c r="C65" s="369" t="s">
        <v>302</v>
      </c>
      <c r="D65" s="366"/>
      <c r="E65" s="367">
        <f t="shared" ref="E65:E66" si="3">1/7</f>
        <v>0.14285714285714285</v>
      </c>
      <c r="F65" s="367">
        <f t="shared" ref="F65:K66" si="4">1/7</f>
        <v>0.14285714285714285</v>
      </c>
      <c r="G65" s="367">
        <f t="shared" si="4"/>
        <v>0.14285714285714285</v>
      </c>
      <c r="H65" s="367">
        <f t="shared" si="4"/>
        <v>0.14285714285714285</v>
      </c>
      <c r="I65" s="367">
        <f t="shared" si="4"/>
        <v>0.14285714285714285</v>
      </c>
      <c r="J65" s="367">
        <f t="shared" si="4"/>
        <v>0.14285714285714285</v>
      </c>
      <c r="K65" s="367">
        <f t="shared" si="4"/>
        <v>0.14285714285714285</v>
      </c>
      <c r="L65" s="368">
        <f t="shared" si="2"/>
        <v>0.99999999999999978</v>
      </c>
    </row>
    <row r="66" spans="1:12" x14ac:dyDescent="0.25">
      <c r="A66" s="361"/>
      <c r="B66" s="487"/>
      <c r="C66" s="369" t="s">
        <v>303</v>
      </c>
      <c r="D66" s="366"/>
      <c r="E66" s="367">
        <f t="shared" si="3"/>
        <v>0.14285714285714285</v>
      </c>
      <c r="F66" s="367">
        <f t="shared" si="4"/>
        <v>0.14285714285714285</v>
      </c>
      <c r="G66" s="367">
        <f t="shared" si="4"/>
        <v>0.14285714285714285</v>
      </c>
      <c r="H66" s="367">
        <f t="shared" si="4"/>
        <v>0.14285714285714285</v>
      </c>
      <c r="I66" s="367">
        <f t="shared" si="4"/>
        <v>0.14285714285714285</v>
      </c>
      <c r="J66" s="367">
        <f t="shared" si="4"/>
        <v>0.14285714285714285</v>
      </c>
      <c r="K66" s="367">
        <f t="shared" si="4"/>
        <v>0.14285714285714285</v>
      </c>
      <c r="L66" s="368">
        <f t="shared" si="2"/>
        <v>0.99999999999999978</v>
      </c>
    </row>
    <row r="67" spans="1:12" x14ac:dyDescent="0.25">
      <c r="A67" s="361"/>
      <c r="B67" s="487"/>
      <c r="C67" s="369" t="s">
        <v>304</v>
      </c>
      <c r="D67" s="366"/>
      <c r="E67" s="367"/>
      <c r="F67" s="367"/>
      <c r="G67" s="367"/>
      <c r="H67" s="367"/>
      <c r="I67" s="367"/>
      <c r="J67" s="367"/>
      <c r="K67" s="367"/>
      <c r="L67" s="368">
        <f t="shared" si="2"/>
        <v>0</v>
      </c>
    </row>
    <row r="68" spans="1:12" x14ac:dyDescent="0.25">
      <c r="A68" s="361"/>
      <c r="B68" s="487"/>
      <c r="C68" s="366" t="s">
        <v>305</v>
      </c>
      <c r="D68" s="366"/>
      <c r="E68" s="367"/>
      <c r="F68" s="367"/>
      <c r="G68" s="367"/>
      <c r="H68" s="367"/>
      <c r="I68" s="367"/>
      <c r="J68" s="367"/>
      <c r="K68" s="367"/>
      <c r="L68" s="368">
        <f t="shared" si="2"/>
        <v>0</v>
      </c>
    </row>
    <row r="69" spans="1:12" x14ac:dyDescent="0.25">
      <c r="A69" s="361"/>
      <c r="B69" s="487"/>
      <c r="C69" s="366" t="s">
        <v>306</v>
      </c>
      <c r="D69" s="366"/>
      <c r="E69" s="367"/>
      <c r="F69" s="367"/>
      <c r="G69" s="367"/>
      <c r="H69" s="367"/>
      <c r="I69" s="367"/>
      <c r="J69" s="367"/>
      <c r="K69" s="367"/>
      <c r="L69" s="368">
        <f t="shared" si="2"/>
        <v>0</v>
      </c>
    </row>
    <row r="70" spans="1:12" x14ac:dyDescent="0.25">
      <c r="A70" s="361"/>
      <c r="B70" s="487"/>
      <c r="C70" s="366" t="s">
        <v>307</v>
      </c>
      <c r="D70" s="366"/>
      <c r="E70" s="367"/>
      <c r="F70" s="367"/>
      <c r="G70" s="367"/>
      <c r="H70" s="367"/>
      <c r="I70" s="367"/>
      <c r="J70" s="367"/>
      <c r="K70" s="367"/>
      <c r="L70" s="368">
        <f t="shared" si="2"/>
        <v>0</v>
      </c>
    </row>
    <row r="71" spans="1:12" x14ac:dyDescent="0.25">
      <c r="A71" s="361"/>
      <c r="B71" s="487">
        <f>SUM(B56:B70)</f>
        <v>1</v>
      </c>
      <c r="C71" s="370" t="s">
        <v>159</v>
      </c>
      <c r="D71" s="370"/>
      <c r="E71" s="371">
        <f>SUM(E56:E70)</f>
        <v>0.2857142857142857</v>
      </c>
      <c r="F71" s="371">
        <f t="shared" ref="F71:K71" si="5">SUM(F56:F70)</f>
        <v>0.2857142857142857</v>
      </c>
      <c r="G71" s="371">
        <f t="shared" si="5"/>
        <v>0.2857142857142857</v>
      </c>
      <c r="H71" s="371">
        <f t="shared" si="5"/>
        <v>1.2857142857142856</v>
      </c>
      <c r="I71" s="371">
        <f t="shared" si="5"/>
        <v>0.2857142857142857</v>
      </c>
      <c r="J71" s="371">
        <f t="shared" si="5"/>
        <v>0.2857142857142857</v>
      </c>
      <c r="K71" s="371">
        <f t="shared" si="5"/>
        <v>0.2857142857142857</v>
      </c>
      <c r="L71" s="371">
        <f t="shared" si="2"/>
        <v>2.9999999999999996</v>
      </c>
    </row>
    <row r="72" spans="1:12" x14ac:dyDescent="0.25">
      <c r="A72" s="361"/>
      <c r="B72" s="361"/>
      <c r="C72" s="361"/>
      <c r="D72" s="361"/>
      <c r="E72" s="361"/>
      <c r="F72" s="361"/>
      <c r="G72" s="361"/>
      <c r="H72" s="361"/>
      <c r="I72" s="361"/>
      <c r="J72" s="361"/>
      <c r="K72" s="361"/>
      <c r="L72" s="361"/>
    </row>
    <row r="73" spans="1:12" x14ac:dyDescent="0.25">
      <c r="A73" s="361"/>
      <c r="B73" s="361"/>
      <c r="C73" s="490" t="s">
        <v>308</v>
      </c>
      <c r="D73" s="490"/>
      <c r="E73" s="491">
        <f>$L$51-E71</f>
        <v>37.892857142857103</v>
      </c>
      <c r="F73" s="491">
        <f t="shared" ref="F73:K73" si="6">$L$51-F71</f>
        <v>37.892857142857103</v>
      </c>
      <c r="G73" s="491">
        <f t="shared" si="6"/>
        <v>37.892857142857103</v>
      </c>
      <c r="H73" s="491">
        <f t="shared" si="6"/>
        <v>36.892857142857103</v>
      </c>
      <c r="I73" s="491">
        <f t="shared" si="6"/>
        <v>37.892857142857103</v>
      </c>
      <c r="J73" s="491">
        <f t="shared" si="6"/>
        <v>37.892857142857103</v>
      </c>
      <c r="K73" s="491">
        <f t="shared" si="6"/>
        <v>37.892857142857103</v>
      </c>
      <c r="L73" s="371">
        <f t="shared" ref="L73:L74" si="7">SUM(E73:K73)</f>
        <v>264.24999999999972</v>
      </c>
    </row>
    <row r="74" spans="1:12" x14ac:dyDescent="0.25">
      <c r="A74" s="361"/>
      <c r="B74" s="361"/>
      <c r="C74" s="490" t="s">
        <v>309</v>
      </c>
      <c r="D74" s="490"/>
      <c r="E74" s="491">
        <f>E73+E71</f>
        <v>38.178571428571388</v>
      </c>
      <c r="F74" s="491">
        <f t="shared" ref="F74:K74" si="8">F73+F71</f>
        <v>38.178571428571388</v>
      </c>
      <c r="G74" s="491">
        <f t="shared" si="8"/>
        <v>38.178571428571388</v>
      </c>
      <c r="H74" s="491">
        <f t="shared" si="8"/>
        <v>38.178571428571388</v>
      </c>
      <c r="I74" s="491">
        <f t="shared" si="8"/>
        <v>38.178571428571388</v>
      </c>
      <c r="J74" s="491">
        <f t="shared" si="8"/>
        <v>38.178571428571388</v>
      </c>
      <c r="K74" s="491">
        <f t="shared" si="8"/>
        <v>38.178571428571388</v>
      </c>
      <c r="L74" s="371">
        <f t="shared" si="7"/>
        <v>267.24999999999972</v>
      </c>
    </row>
    <row r="75" spans="1:12" ht="15" x14ac:dyDescent="0.25">
      <c r="A75" s="355"/>
      <c r="B75" s="339"/>
      <c r="C75" s="355"/>
      <c r="D75" s="339"/>
      <c r="E75" s="372"/>
      <c r="F75" s="372"/>
      <c r="G75" s="372"/>
      <c r="H75" s="372"/>
      <c r="I75" s="372"/>
      <c r="J75" s="372"/>
      <c r="K75" s="372"/>
      <c r="L75" s="372"/>
    </row>
    <row r="76" spans="1:12" ht="15" x14ac:dyDescent="0.25">
      <c r="A76" s="355"/>
      <c r="B76" s="339"/>
      <c r="C76" s="355"/>
      <c r="D76" s="339"/>
      <c r="E76" s="372"/>
      <c r="F76" s="372"/>
      <c r="G76" s="372"/>
      <c r="H76" s="372"/>
      <c r="I76" s="372"/>
      <c r="J76" s="372"/>
      <c r="K76" s="372"/>
      <c r="L76" s="372"/>
    </row>
  </sheetData>
  <sheetProtection selectLockedCells="1"/>
  <mergeCells count="9">
    <mergeCell ref="A54:D54"/>
    <mergeCell ref="I52:L52"/>
    <mergeCell ref="F52:H52"/>
    <mergeCell ref="A1:L1"/>
    <mergeCell ref="E3:L3"/>
    <mergeCell ref="A5:B5"/>
    <mergeCell ref="A6:C6"/>
    <mergeCell ref="A21:C21"/>
    <mergeCell ref="A41:C4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tabColor rgb="FF0070C0"/>
  </sheetPr>
  <dimension ref="A1:AK52"/>
  <sheetViews>
    <sheetView zoomScale="50" zoomScaleNormal="50" zoomScaleSheetLayoutView="30" zoomScalePageLayoutView="40" workbookViewId="0">
      <selection activeCell="D3" sqref="D3"/>
    </sheetView>
  </sheetViews>
  <sheetFormatPr baseColWidth="10" defaultRowHeight="14.4" x14ac:dyDescent="0.3"/>
  <cols>
    <col min="1" max="1" width="48.33203125" customWidth="1"/>
    <col min="2" max="2" width="38.109375" customWidth="1"/>
    <col min="3" max="3" width="50.88671875" customWidth="1"/>
    <col min="4" max="4" width="46.44140625" customWidth="1"/>
  </cols>
  <sheetData>
    <row r="1" spans="1:37" ht="34.5" customHeight="1" x14ac:dyDescent="0.3">
      <c r="A1" s="239" t="s">
        <v>831</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1"/>
    </row>
    <row r="2" spans="1:37" ht="15.6" thickBot="1" x14ac:dyDescent="0.35">
      <c r="A2" s="62"/>
      <c r="B2" s="62"/>
      <c r="C2" s="62" t="s">
        <v>0</v>
      </c>
      <c r="D2" s="62"/>
      <c r="E2" s="63" t="s">
        <v>505</v>
      </c>
      <c r="F2" s="63" t="s">
        <v>473</v>
      </c>
      <c r="G2" s="63" t="s">
        <v>742</v>
      </c>
      <c r="H2" s="63" t="s">
        <v>473</v>
      </c>
      <c r="I2" s="63" t="s">
        <v>742</v>
      </c>
      <c r="J2" s="63" t="s">
        <v>474</v>
      </c>
      <c r="K2" s="63" t="s">
        <v>668</v>
      </c>
      <c r="L2" s="63" t="s">
        <v>668</v>
      </c>
      <c r="M2" s="63" t="s">
        <v>672</v>
      </c>
      <c r="N2" s="63" t="s">
        <v>681</v>
      </c>
      <c r="O2" s="63" t="s">
        <v>483</v>
      </c>
      <c r="P2" s="63" t="s">
        <v>743</v>
      </c>
      <c r="Q2" s="63" t="s">
        <v>743</v>
      </c>
      <c r="R2" s="63" t="s">
        <v>743</v>
      </c>
      <c r="S2" s="63" t="s">
        <v>743</v>
      </c>
      <c r="T2" s="63" t="s">
        <v>517</v>
      </c>
      <c r="U2" s="63" t="s">
        <v>744</v>
      </c>
      <c r="V2" s="63" t="s">
        <v>745</v>
      </c>
      <c r="W2" s="63" t="s">
        <v>745</v>
      </c>
      <c r="X2" s="63" t="s">
        <v>683</v>
      </c>
      <c r="Y2" s="63" t="s">
        <v>481</v>
      </c>
      <c r="Z2" s="63" t="s">
        <v>481</v>
      </c>
      <c r="AA2" s="63" t="s">
        <v>674</v>
      </c>
      <c r="AB2" s="63" t="s">
        <v>674</v>
      </c>
      <c r="AC2" s="63" t="s">
        <v>746</v>
      </c>
      <c r="AD2" s="63" t="s">
        <v>480</v>
      </c>
      <c r="AE2" s="63" t="s">
        <v>747</v>
      </c>
      <c r="AF2" s="63" t="s">
        <v>678</v>
      </c>
      <c r="AG2" s="63" t="s">
        <v>678</v>
      </c>
      <c r="AH2" s="63" t="s">
        <v>479</v>
      </c>
      <c r="AI2" s="63" t="s">
        <v>682</v>
      </c>
      <c r="AJ2" s="63" t="s">
        <v>748</v>
      </c>
      <c r="AK2" s="242" t="s">
        <v>485</v>
      </c>
    </row>
    <row r="3" spans="1:37" ht="158.25" customHeight="1" thickBot="1" x14ac:dyDescent="0.35">
      <c r="A3" s="243" t="s">
        <v>351</v>
      </c>
      <c r="B3" s="609" t="s">
        <v>839</v>
      </c>
      <c r="C3" s="610"/>
      <c r="D3" s="333"/>
      <c r="E3" s="580" t="s">
        <v>628</v>
      </c>
      <c r="F3" s="244" t="s">
        <v>628</v>
      </c>
      <c r="G3" s="244" t="s">
        <v>173</v>
      </c>
      <c r="H3" s="244" t="s">
        <v>173</v>
      </c>
      <c r="I3" s="244" t="s">
        <v>487</v>
      </c>
      <c r="J3" s="244" t="s">
        <v>174</v>
      </c>
      <c r="K3" s="244" t="s">
        <v>511</v>
      </c>
      <c r="L3" s="244" t="s">
        <v>510</v>
      </c>
      <c r="M3" s="244" t="s">
        <v>175</v>
      </c>
      <c r="N3" s="244" t="s">
        <v>175</v>
      </c>
      <c r="O3" s="245" t="s">
        <v>176</v>
      </c>
      <c r="P3" s="244" t="s">
        <v>177</v>
      </c>
      <c r="Q3" s="244" t="s">
        <v>177</v>
      </c>
      <c r="R3" s="244" t="s">
        <v>177</v>
      </c>
      <c r="S3" s="244" t="s">
        <v>177</v>
      </c>
      <c r="T3" s="245" t="s">
        <v>178</v>
      </c>
      <c r="U3" s="244" t="s">
        <v>179</v>
      </c>
      <c r="V3" s="246" t="s">
        <v>180</v>
      </c>
      <c r="W3" s="246" t="s">
        <v>438</v>
      </c>
      <c r="X3" s="246" t="s">
        <v>670</v>
      </c>
      <c r="Y3" s="247" t="s">
        <v>164</v>
      </c>
      <c r="Z3" s="247" t="s">
        <v>164</v>
      </c>
      <c r="AA3" s="247" t="s">
        <v>164</v>
      </c>
      <c r="AB3" s="247" t="s">
        <v>164</v>
      </c>
      <c r="AC3" s="247" t="s">
        <v>166</v>
      </c>
      <c r="AD3" s="247" t="s">
        <v>165</v>
      </c>
      <c r="AE3" s="248" t="s">
        <v>182</v>
      </c>
      <c r="AF3" s="248" t="s">
        <v>183</v>
      </c>
      <c r="AG3" s="248" t="s">
        <v>183</v>
      </c>
      <c r="AH3" s="244" t="s">
        <v>514</v>
      </c>
      <c r="AI3" s="244" t="s">
        <v>260</v>
      </c>
      <c r="AJ3" s="248" t="s">
        <v>484</v>
      </c>
      <c r="AK3" s="248" t="s">
        <v>245</v>
      </c>
    </row>
    <row r="4" spans="1:37" ht="25.5" customHeight="1" thickBot="1" x14ac:dyDescent="0.35">
      <c r="A4" s="249"/>
      <c r="B4" s="250"/>
      <c r="C4" s="250"/>
      <c r="D4" s="251" t="s">
        <v>184</v>
      </c>
      <c r="E4" s="252" t="s">
        <v>185</v>
      </c>
      <c r="F4" s="252" t="s">
        <v>185</v>
      </c>
      <c r="G4" s="252" t="s">
        <v>186</v>
      </c>
      <c r="H4" s="252" t="s">
        <v>186</v>
      </c>
      <c r="I4" s="252" t="s">
        <v>187</v>
      </c>
      <c r="J4" s="252" t="s">
        <v>188</v>
      </c>
      <c r="K4" s="252" t="s">
        <v>189</v>
      </c>
      <c r="L4" s="252" t="s">
        <v>512</v>
      </c>
      <c r="M4" s="252" t="s">
        <v>190</v>
      </c>
      <c r="N4" s="253" t="s">
        <v>190</v>
      </c>
      <c r="O4" s="252" t="s">
        <v>191</v>
      </c>
      <c r="P4" s="252" t="s">
        <v>192</v>
      </c>
      <c r="Q4" s="252" t="s">
        <v>192</v>
      </c>
      <c r="R4" s="252" t="s">
        <v>192</v>
      </c>
      <c r="S4" s="252" t="s">
        <v>192</v>
      </c>
      <c r="T4" s="252" t="s">
        <v>193</v>
      </c>
      <c r="U4" s="252" t="s">
        <v>194</v>
      </c>
      <c r="V4" s="252" t="s">
        <v>171</v>
      </c>
      <c r="W4" s="252" t="s">
        <v>171</v>
      </c>
      <c r="X4" s="252" t="s">
        <v>171</v>
      </c>
      <c r="Y4" s="252" t="s">
        <v>195</v>
      </c>
      <c r="Z4" s="252" t="s">
        <v>195</v>
      </c>
      <c r="AA4" s="252" t="s">
        <v>195</v>
      </c>
      <c r="AB4" s="252" t="s">
        <v>195</v>
      </c>
      <c r="AC4" s="252" t="s">
        <v>196</v>
      </c>
      <c r="AD4" s="252" t="s">
        <v>197</v>
      </c>
      <c r="AE4" s="252" t="s">
        <v>198</v>
      </c>
      <c r="AF4" s="252" t="s">
        <v>200</v>
      </c>
      <c r="AG4" s="252" t="s">
        <v>200</v>
      </c>
      <c r="AH4" s="252" t="s">
        <v>201</v>
      </c>
      <c r="AI4" s="252" t="s">
        <v>202</v>
      </c>
      <c r="AJ4" s="252" t="s">
        <v>203</v>
      </c>
      <c r="AK4" s="254" t="s">
        <v>16</v>
      </c>
    </row>
    <row r="5" spans="1:37" ht="31.5" customHeight="1" thickBot="1" x14ac:dyDescent="0.35">
      <c r="A5" s="62"/>
      <c r="B5" s="62"/>
      <c r="C5" s="62"/>
      <c r="D5" s="255" t="s">
        <v>204</v>
      </c>
      <c r="E5" s="256" t="s">
        <v>62</v>
      </c>
      <c r="F5" s="256" t="s">
        <v>30</v>
      </c>
      <c r="G5" s="256" t="s">
        <v>62</v>
      </c>
      <c r="H5" s="256" t="s">
        <v>30</v>
      </c>
      <c r="I5" s="256" t="s">
        <v>62</v>
      </c>
      <c r="J5" s="256" t="s">
        <v>67</v>
      </c>
      <c r="K5" s="256" t="s">
        <v>61</v>
      </c>
      <c r="L5" s="256" t="s">
        <v>61</v>
      </c>
      <c r="M5" s="256" t="s">
        <v>61</v>
      </c>
      <c r="N5" s="257" t="s">
        <v>30</v>
      </c>
      <c r="O5" s="256" t="s">
        <v>62</v>
      </c>
      <c r="P5" s="256" t="s">
        <v>67</v>
      </c>
      <c r="Q5" s="256" t="s">
        <v>61</v>
      </c>
      <c r="R5" s="256" t="s">
        <v>62</v>
      </c>
      <c r="S5" s="256" t="s">
        <v>30</v>
      </c>
      <c r="T5" s="256" t="s">
        <v>62</v>
      </c>
      <c r="U5" s="256" t="s">
        <v>67</v>
      </c>
      <c r="V5" s="256" t="s">
        <v>61</v>
      </c>
      <c r="W5" s="256" t="s">
        <v>62</v>
      </c>
      <c r="X5" s="256" t="s">
        <v>669</v>
      </c>
      <c r="Y5" s="256" t="s">
        <v>30</v>
      </c>
      <c r="Z5" s="256" t="s">
        <v>31</v>
      </c>
      <c r="AA5" s="256" t="s">
        <v>52</v>
      </c>
      <c r="AB5" s="256" t="s">
        <v>54</v>
      </c>
      <c r="AC5" s="256" t="s">
        <v>54</v>
      </c>
      <c r="AD5" s="256" t="s">
        <v>30</v>
      </c>
      <c r="AE5" s="256" t="s">
        <v>67</v>
      </c>
      <c r="AF5" s="256" t="s">
        <v>67</v>
      </c>
      <c r="AG5" s="256" t="s">
        <v>61</v>
      </c>
      <c r="AH5" s="256" t="s">
        <v>62</v>
      </c>
      <c r="AI5" s="256" t="s">
        <v>62</v>
      </c>
      <c r="AJ5" s="256" t="s">
        <v>30</v>
      </c>
      <c r="AK5" s="258" t="s">
        <v>68</v>
      </c>
    </row>
    <row r="6" spans="1:37" ht="30.6" customHeight="1" thickBot="1" x14ac:dyDescent="0.35">
      <c r="A6" s="65" t="s">
        <v>13</v>
      </c>
      <c r="B6" s="66" t="s">
        <v>14</v>
      </c>
      <c r="C6" s="66" t="s">
        <v>311</v>
      </c>
      <c r="D6" s="66" t="s">
        <v>15</v>
      </c>
      <c r="E6" s="259" t="s">
        <v>676</v>
      </c>
      <c r="F6" s="259" t="s">
        <v>764</v>
      </c>
      <c r="G6" s="259" t="s">
        <v>473</v>
      </c>
      <c r="H6" s="259" t="s">
        <v>474</v>
      </c>
      <c r="I6" s="259" t="s">
        <v>672</v>
      </c>
      <c r="J6" s="261" t="s">
        <v>681</v>
      </c>
      <c r="K6" s="261" t="s">
        <v>483</v>
      </c>
      <c r="L6" s="261" t="s">
        <v>517</v>
      </c>
      <c r="M6" s="261" t="s">
        <v>481</v>
      </c>
      <c r="N6" s="259" t="s">
        <v>480</v>
      </c>
      <c r="O6" s="259" t="s">
        <v>684</v>
      </c>
      <c r="P6" s="259" t="s">
        <v>678</v>
      </c>
      <c r="Q6" s="259" t="s">
        <v>479</v>
      </c>
      <c r="R6" s="259" t="s">
        <v>682</v>
      </c>
      <c r="S6" s="259" t="s">
        <v>504</v>
      </c>
      <c r="T6" s="259" t="s">
        <v>679</v>
      </c>
      <c r="U6" s="259" t="s">
        <v>680</v>
      </c>
      <c r="V6" s="259" t="s">
        <v>486</v>
      </c>
      <c r="W6" s="259" t="s">
        <v>802</v>
      </c>
      <c r="X6" s="262" t="s">
        <v>639</v>
      </c>
      <c r="Y6" s="262" t="s">
        <v>489</v>
      </c>
      <c r="Z6" s="262" t="s">
        <v>490</v>
      </c>
      <c r="AA6" s="261" t="s">
        <v>491</v>
      </c>
      <c r="AB6" s="261" t="s">
        <v>519</v>
      </c>
      <c r="AC6" s="261" t="s">
        <v>615</v>
      </c>
      <c r="AD6" s="261" t="s">
        <v>507</v>
      </c>
      <c r="AE6" s="261" t="s">
        <v>493</v>
      </c>
      <c r="AF6" s="261" t="s">
        <v>478</v>
      </c>
      <c r="AG6" s="261" t="s">
        <v>476</v>
      </c>
      <c r="AH6" s="261" t="s">
        <v>673</v>
      </c>
      <c r="AI6" s="259" t="s">
        <v>675</v>
      </c>
      <c r="AJ6" s="259" t="s">
        <v>488</v>
      </c>
      <c r="AK6" s="263" t="s">
        <v>503</v>
      </c>
    </row>
    <row r="7" spans="1:37" ht="42.75" customHeight="1" thickBot="1" x14ac:dyDescent="0.35">
      <c r="A7" s="264" t="s">
        <v>17</v>
      </c>
      <c r="B7" s="265" t="s">
        <v>205</v>
      </c>
      <c r="C7" s="265"/>
      <c r="D7" s="265"/>
      <c r="E7" s="266"/>
      <c r="F7" s="266"/>
      <c r="G7" s="266"/>
      <c r="H7" s="266"/>
      <c r="I7" s="266"/>
      <c r="J7" s="266"/>
      <c r="K7" s="266"/>
      <c r="L7" s="266"/>
      <c r="M7" s="266"/>
      <c r="N7" s="266"/>
      <c r="O7" s="266"/>
      <c r="P7" s="266"/>
      <c r="Q7" s="266"/>
      <c r="R7" s="266"/>
      <c r="S7" s="266"/>
      <c r="T7" s="266"/>
      <c r="U7" s="266"/>
      <c r="V7" s="266"/>
      <c r="W7" s="266"/>
      <c r="X7" s="267"/>
      <c r="Y7" s="267"/>
      <c r="Z7" s="267"/>
      <c r="AA7" s="266"/>
      <c r="AB7" s="266"/>
      <c r="AC7" s="267"/>
      <c r="AD7" s="266"/>
      <c r="AE7" s="266"/>
      <c r="AF7" s="266"/>
      <c r="AG7" s="266"/>
      <c r="AH7" s="266"/>
      <c r="AI7" s="266"/>
      <c r="AJ7" s="266"/>
      <c r="AK7" s="267"/>
    </row>
    <row r="8" spans="1:37" ht="50.1" customHeight="1" x14ac:dyDescent="0.3">
      <c r="A8" s="268" t="s">
        <v>18</v>
      </c>
      <c r="B8" s="268" t="s">
        <v>19</v>
      </c>
      <c r="C8" s="268" t="s">
        <v>312</v>
      </c>
      <c r="D8" s="269" t="s">
        <v>206</v>
      </c>
      <c r="E8" s="270" t="s">
        <v>62</v>
      </c>
      <c r="F8" s="271" t="s">
        <v>30</v>
      </c>
      <c r="G8" s="270" t="s">
        <v>62</v>
      </c>
      <c r="H8" s="271" t="s">
        <v>30</v>
      </c>
      <c r="I8" s="270" t="s">
        <v>62</v>
      </c>
      <c r="J8" s="271" t="s">
        <v>67</v>
      </c>
      <c r="K8" s="271" t="s">
        <v>61</v>
      </c>
      <c r="L8" s="271" t="s">
        <v>61</v>
      </c>
      <c r="M8" s="271" t="s">
        <v>61</v>
      </c>
      <c r="N8" s="271" t="s">
        <v>30</v>
      </c>
      <c r="O8" s="271" t="s">
        <v>62</v>
      </c>
      <c r="P8" s="271" t="s">
        <v>67</v>
      </c>
      <c r="Q8" s="271" t="s">
        <v>61</v>
      </c>
      <c r="R8" s="271" t="s">
        <v>62</v>
      </c>
      <c r="S8" s="271" t="s">
        <v>30</v>
      </c>
      <c r="T8" s="271" t="s">
        <v>62</v>
      </c>
      <c r="U8" s="271" t="s">
        <v>67</v>
      </c>
      <c r="V8" s="271" t="s">
        <v>61</v>
      </c>
      <c r="W8" s="272" t="s">
        <v>62</v>
      </c>
      <c r="X8" s="272" t="s">
        <v>669</v>
      </c>
      <c r="Y8" s="272" t="s">
        <v>30</v>
      </c>
      <c r="Z8" s="272" t="s">
        <v>31</v>
      </c>
      <c r="AA8" s="271" t="s">
        <v>52</v>
      </c>
      <c r="AB8" s="271" t="s">
        <v>54</v>
      </c>
      <c r="AC8" s="272" t="s">
        <v>54</v>
      </c>
      <c r="AD8" s="270" t="s">
        <v>30</v>
      </c>
      <c r="AE8" s="270" t="s">
        <v>67</v>
      </c>
      <c r="AF8" s="270" t="s">
        <v>67</v>
      </c>
      <c r="AG8" s="270" t="s">
        <v>61</v>
      </c>
      <c r="AH8" s="270" t="s">
        <v>62</v>
      </c>
      <c r="AI8" s="270" t="s">
        <v>62</v>
      </c>
      <c r="AJ8" s="270" t="s">
        <v>30</v>
      </c>
      <c r="AK8" s="272"/>
    </row>
    <row r="9" spans="1:37" ht="101.4" customHeight="1" x14ac:dyDescent="0.3">
      <c r="A9" s="268" t="s">
        <v>207</v>
      </c>
      <c r="B9" s="268" t="s">
        <v>798</v>
      </c>
      <c r="C9" s="268" t="s">
        <v>313</v>
      </c>
      <c r="D9" s="269" t="s">
        <v>208</v>
      </c>
      <c r="E9" s="273" t="s">
        <v>62</v>
      </c>
      <c r="F9" s="274" t="s">
        <v>30</v>
      </c>
      <c r="G9" s="273" t="s">
        <v>62</v>
      </c>
      <c r="H9" s="274" t="s">
        <v>30</v>
      </c>
      <c r="I9" s="273" t="s">
        <v>62</v>
      </c>
      <c r="J9" s="274" t="s">
        <v>67</v>
      </c>
      <c r="K9" s="274" t="s">
        <v>61</v>
      </c>
      <c r="L9" s="274" t="s">
        <v>61</v>
      </c>
      <c r="M9" s="274" t="s">
        <v>61</v>
      </c>
      <c r="N9" s="274" t="s">
        <v>30</v>
      </c>
      <c r="O9" s="274" t="s">
        <v>62</v>
      </c>
      <c r="P9" s="274" t="s">
        <v>67</v>
      </c>
      <c r="Q9" s="274" t="s">
        <v>61</v>
      </c>
      <c r="R9" s="274" t="s">
        <v>62</v>
      </c>
      <c r="S9" s="274" t="s">
        <v>30</v>
      </c>
      <c r="T9" s="274" t="s">
        <v>62</v>
      </c>
      <c r="U9" s="274" t="s">
        <v>67</v>
      </c>
      <c r="V9" s="274" t="s">
        <v>61</v>
      </c>
      <c r="W9" s="275" t="s">
        <v>62</v>
      </c>
      <c r="X9" s="275" t="s">
        <v>669</v>
      </c>
      <c r="Y9" s="275" t="s">
        <v>30</v>
      </c>
      <c r="Z9" s="275" t="s">
        <v>31</v>
      </c>
      <c r="AA9" s="274" t="s">
        <v>52</v>
      </c>
      <c r="AB9" s="274" t="s">
        <v>54</v>
      </c>
      <c r="AC9" s="275" t="s">
        <v>54</v>
      </c>
      <c r="AD9" s="273" t="s">
        <v>30</v>
      </c>
      <c r="AE9" s="273" t="s">
        <v>67</v>
      </c>
      <c r="AF9" s="273" t="s">
        <v>67</v>
      </c>
      <c r="AG9" s="273" t="s">
        <v>61</v>
      </c>
      <c r="AH9" s="273" t="s">
        <v>62</v>
      </c>
      <c r="AI9" s="273" t="s">
        <v>62</v>
      </c>
      <c r="AJ9" s="273" t="s">
        <v>30</v>
      </c>
      <c r="AK9" s="276"/>
    </row>
    <row r="10" spans="1:37" ht="57" customHeight="1" x14ac:dyDescent="0.3">
      <c r="A10" s="268" t="s">
        <v>209</v>
      </c>
      <c r="B10" s="268" t="s">
        <v>21</v>
      </c>
      <c r="C10" s="268" t="s">
        <v>314</v>
      </c>
      <c r="D10" s="277" t="s">
        <v>210</v>
      </c>
      <c r="E10" s="270" t="s">
        <v>62</v>
      </c>
      <c r="F10" s="72" t="s">
        <v>30</v>
      </c>
      <c r="G10" s="270" t="s">
        <v>62</v>
      </c>
      <c r="H10" s="72" t="s">
        <v>30</v>
      </c>
      <c r="I10" s="270" t="s">
        <v>62</v>
      </c>
      <c r="J10" s="72"/>
      <c r="K10" s="72" t="s">
        <v>61</v>
      </c>
      <c r="L10" s="72" t="s">
        <v>61</v>
      </c>
      <c r="M10" s="72" t="s">
        <v>61</v>
      </c>
      <c r="N10" s="72" t="s">
        <v>30</v>
      </c>
      <c r="O10" s="72" t="s">
        <v>62</v>
      </c>
      <c r="P10" s="72" t="s">
        <v>67</v>
      </c>
      <c r="Q10" s="72" t="s">
        <v>61</v>
      </c>
      <c r="R10" s="72" t="s">
        <v>62</v>
      </c>
      <c r="S10" s="72" t="s">
        <v>30</v>
      </c>
      <c r="T10" s="72" t="s">
        <v>62</v>
      </c>
      <c r="U10" s="72" t="s">
        <v>67</v>
      </c>
      <c r="V10" s="72"/>
      <c r="W10" s="278"/>
      <c r="X10" s="278"/>
      <c r="Y10" s="278" t="s">
        <v>30</v>
      </c>
      <c r="Z10" s="278" t="s">
        <v>31</v>
      </c>
      <c r="AA10" s="72" t="s">
        <v>52</v>
      </c>
      <c r="AB10" s="72" t="s">
        <v>54</v>
      </c>
      <c r="AC10" s="278" t="s">
        <v>54</v>
      </c>
      <c r="AD10" s="71" t="s">
        <v>30</v>
      </c>
      <c r="AE10" s="71"/>
      <c r="AF10" s="71"/>
      <c r="AG10" s="71"/>
      <c r="AH10" s="71" t="s">
        <v>62</v>
      </c>
      <c r="AI10" s="71" t="s">
        <v>62</v>
      </c>
      <c r="AJ10" s="71" t="s">
        <v>30</v>
      </c>
      <c r="AK10" s="278"/>
    </row>
    <row r="11" spans="1:37" ht="50.1" customHeight="1" x14ac:dyDescent="0.3">
      <c r="A11" s="268" t="s">
        <v>211</v>
      </c>
      <c r="B11" s="268" t="s">
        <v>280</v>
      </c>
      <c r="C11" s="268" t="s">
        <v>612</v>
      </c>
      <c r="D11" s="279"/>
      <c r="E11" s="273"/>
      <c r="F11" s="274"/>
      <c r="G11" s="273"/>
      <c r="H11" s="274"/>
      <c r="I11" s="273"/>
      <c r="J11" s="274" t="s">
        <v>30</v>
      </c>
      <c r="K11" s="274"/>
      <c r="L11" s="274"/>
      <c r="M11" s="274"/>
      <c r="N11" s="274"/>
      <c r="O11" s="274"/>
      <c r="P11" s="274"/>
      <c r="Q11" s="274"/>
      <c r="R11" s="274"/>
      <c r="S11" s="274"/>
      <c r="T11" s="274"/>
      <c r="U11" s="274"/>
      <c r="V11" s="274" t="s">
        <v>30</v>
      </c>
      <c r="W11" s="276" t="s">
        <v>62</v>
      </c>
      <c r="X11" s="276" t="s">
        <v>669</v>
      </c>
      <c r="Y11" s="276"/>
      <c r="Z11" s="276"/>
      <c r="AA11" s="274"/>
      <c r="AB11" s="274"/>
      <c r="AC11" s="276"/>
      <c r="AD11" s="273"/>
      <c r="AE11" s="273"/>
      <c r="AF11" s="273" t="s">
        <v>30</v>
      </c>
      <c r="AG11" s="273" t="s">
        <v>30</v>
      </c>
      <c r="AH11" s="273"/>
      <c r="AI11" s="273"/>
      <c r="AJ11" s="273"/>
      <c r="AK11" s="276"/>
    </row>
    <row r="12" spans="1:37" ht="50.1" customHeight="1" x14ac:dyDescent="0.3">
      <c r="A12" s="268" t="s">
        <v>212</v>
      </c>
      <c r="B12" s="268" t="s">
        <v>737</v>
      </c>
      <c r="C12" s="268" t="s">
        <v>315</v>
      </c>
      <c r="D12" s="279"/>
      <c r="E12" s="71" t="s">
        <v>30</v>
      </c>
      <c r="F12" s="72" t="s">
        <v>30</v>
      </c>
      <c r="G12" s="71" t="s">
        <v>30</v>
      </c>
      <c r="H12" s="72" t="s">
        <v>30</v>
      </c>
      <c r="I12" s="71" t="s">
        <v>30</v>
      </c>
      <c r="J12" s="72" t="s">
        <v>30</v>
      </c>
      <c r="K12" s="72" t="s">
        <v>30</v>
      </c>
      <c r="L12" s="72" t="s">
        <v>30</v>
      </c>
      <c r="M12" s="72" t="s">
        <v>30</v>
      </c>
      <c r="N12" s="72" t="s">
        <v>30</v>
      </c>
      <c r="O12" s="72" t="s">
        <v>30</v>
      </c>
      <c r="P12" s="72" t="s">
        <v>30</v>
      </c>
      <c r="Q12" s="72" t="s">
        <v>30</v>
      </c>
      <c r="R12" s="72" t="s">
        <v>30</v>
      </c>
      <c r="S12" s="72" t="s">
        <v>30</v>
      </c>
      <c r="T12" s="72" t="s">
        <v>30</v>
      </c>
      <c r="U12" s="72" t="s">
        <v>30</v>
      </c>
      <c r="V12" s="72" t="s">
        <v>30</v>
      </c>
      <c r="W12" s="278" t="s">
        <v>62</v>
      </c>
      <c r="X12" s="278" t="s">
        <v>669</v>
      </c>
      <c r="Y12" s="278" t="s">
        <v>30</v>
      </c>
      <c r="Z12" s="278" t="s">
        <v>31</v>
      </c>
      <c r="AA12" s="72" t="s">
        <v>52</v>
      </c>
      <c r="AB12" s="72" t="s">
        <v>54</v>
      </c>
      <c r="AC12" s="278" t="s">
        <v>54</v>
      </c>
      <c r="AD12" s="71" t="s">
        <v>30</v>
      </c>
      <c r="AE12" s="71" t="s">
        <v>30</v>
      </c>
      <c r="AF12" s="71" t="s">
        <v>30</v>
      </c>
      <c r="AG12" s="71" t="s">
        <v>30</v>
      </c>
      <c r="AH12" s="71" t="s">
        <v>30</v>
      </c>
      <c r="AI12" s="71" t="s">
        <v>30</v>
      </c>
      <c r="AJ12" s="71" t="s">
        <v>30</v>
      </c>
      <c r="AK12" s="278"/>
    </row>
    <row r="13" spans="1:37" ht="50.1" customHeight="1" thickBot="1" x14ac:dyDescent="0.35">
      <c r="A13" s="268" t="s">
        <v>213</v>
      </c>
      <c r="B13" s="268" t="s">
        <v>22</v>
      </c>
      <c r="C13" s="268" t="s">
        <v>316</v>
      </c>
      <c r="D13" s="279" t="s">
        <v>23</v>
      </c>
      <c r="E13" s="280"/>
      <c r="F13" s="281"/>
      <c r="G13" s="280"/>
      <c r="H13" s="281"/>
      <c r="I13" s="280"/>
      <c r="J13" s="274"/>
      <c r="K13" s="274" t="s">
        <v>61</v>
      </c>
      <c r="L13" s="274" t="s">
        <v>61</v>
      </c>
      <c r="M13" s="274"/>
      <c r="N13" s="274"/>
      <c r="O13" s="274"/>
      <c r="P13" s="274"/>
      <c r="Q13" s="274"/>
      <c r="R13" s="274"/>
      <c r="S13" s="274"/>
      <c r="T13" s="274"/>
      <c r="U13" s="274"/>
      <c r="V13" s="274" t="s">
        <v>30</v>
      </c>
      <c r="W13" s="276" t="s">
        <v>62</v>
      </c>
      <c r="X13" s="276" t="s">
        <v>669</v>
      </c>
      <c r="Y13" s="533"/>
      <c r="Z13" s="534"/>
      <c r="AA13" s="535"/>
      <c r="AB13" s="535"/>
      <c r="AC13" s="534"/>
      <c r="AD13" s="534"/>
      <c r="AE13" s="534"/>
      <c r="AF13" s="534"/>
      <c r="AG13" s="534"/>
      <c r="AH13" s="533" t="s">
        <v>62</v>
      </c>
      <c r="AI13" s="533" t="s">
        <v>62</v>
      </c>
      <c r="AJ13" s="280"/>
      <c r="AK13" s="282"/>
    </row>
    <row r="14" spans="1:37" ht="30" customHeight="1" thickBot="1" x14ac:dyDescent="0.35">
      <c r="A14" s="264" t="s">
        <v>24</v>
      </c>
      <c r="B14" s="264" t="s">
        <v>214</v>
      </c>
      <c r="C14" s="264"/>
      <c r="D14" s="264"/>
      <c r="E14" s="283"/>
      <c r="F14" s="283"/>
      <c r="G14" s="283"/>
      <c r="H14" s="283"/>
      <c r="I14" s="283"/>
      <c r="J14" s="236"/>
      <c r="K14" s="236"/>
      <c r="L14" s="236"/>
      <c r="M14" s="236"/>
      <c r="N14" s="236"/>
      <c r="O14" s="236"/>
      <c r="P14" s="236"/>
      <c r="Q14" s="236"/>
      <c r="R14" s="236"/>
      <c r="S14" s="236"/>
      <c r="T14" s="236"/>
      <c r="U14" s="236"/>
      <c r="V14" s="236"/>
      <c r="W14" s="236"/>
      <c r="X14" s="284"/>
      <c r="Y14" s="283"/>
      <c r="Z14" s="283"/>
      <c r="AA14" s="283"/>
      <c r="AB14" s="283"/>
      <c r="AC14" s="283"/>
      <c r="AD14" s="283"/>
      <c r="AE14" s="283"/>
      <c r="AF14" s="283"/>
      <c r="AG14" s="283"/>
      <c r="AH14" s="283"/>
      <c r="AI14" s="283"/>
      <c r="AJ14" s="283"/>
      <c r="AK14" s="285"/>
    </row>
    <row r="15" spans="1:37" ht="69" customHeight="1" x14ac:dyDescent="0.3">
      <c r="A15" s="268" t="s">
        <v>25</v>
      </c>
      <c r="B15" s="268" t="s">
        <v>26</v>
      </c>
      <c r="C15" s="268" t="s">
        <v>317</v>
      </c>
      <c r="D15" s="277" t="s">
        <v>215</v>
      </c>
      <c r="E15" s="270" t="s">
        <v>62</v>
      </c>
      <c r="F15" s="67" t="s">
        <v>30</v>
      </c>
      <c r="G15" s="270" t="s">
        <v>62</v>
      </c>
      <c r="H15" s="67" t="s">
        <v>30</v>
      </c>
      <c r="I15" s="270" t="s">
        <v>62</v>
      </c>
      <c r="J15" s="72" t="s">
        <v>67</v>
      </c>
      <c r="K15" s="72" t="s">
        <v>61</v>
      </c>
      <c r="L15" s="72" t="s">
        <v>61</v>
      </c>
      <c r="M15" s="72" t="s">
        <v>61</v>
      </c>
      <c r="N15" s="72" t="s">
        <v>30</v>
      </c>
      <c r="O15" s="72" t="s">
        <v>62</v>
      </c>
      <c r="P15" s="72" t="s">
        <v>67</v>
      </c>
      <c r="Q15" s="72" t="s">
        <v>61</v>
      </c>
      <c r="R15" s="72" t="s">
        <v>62</v>
      </c>
      <c r="S15" s="72" t="s">
        <v>30</v>
      </c>
      <c r="T15" s="72" t="s">
        <v>62</v>
      </c>
      <c r="U15" s="72" t="s">
        <v>67</v>
      </c>
      <c r="V15" s="72" t="s">
        <v>61</v>
      </c>
      <c r="W15" s="278" t="s">
        <v>62</v>
      </c>
      <c r="X15" s="278" t="s">
        <v>669</v>
      </c>
      <c r="Y15" s="278" t="s">
        <v>30</v>
      </c>
      <c r="Z15" s="278" t="s">
        <v>31</v>
      </c>
      <c r="AA15" s="72" t="s">
        <v>52</v>
      </c>
      <c r="AB15" s="72" t="s">
        <v>54</v>
      </c>
      <c r="AC15" s="270" t="s">
        <v>54</v>
      </c>
      <c r="AD15" s="270" t="s">
        <v>30</v>
      </c>
      <c r="AE15" s="270" t="s">
        <v>67</v>
      </c>
      <c r="AF15" s="270" t="s">
        <v>67</v>
      </c>
      <c r="AG15" s="270" t="s">
        <v>61</v>
      </c>
      <c r="AH15" s="270" t="s">
        <v>62</v>
      </c>
      <c r="AI15" s="270" t="s">
        <v>62</v>
      </c>
      <c r="AJ15" s="286" t="s">
        <v>30</v>
      </c>
      <c r="AK15" s="287"/>
    </row>
    <row r="16" spans="1:37" ht="62.25" customHeight="1" x14ac:dyDescent="0.3">
      <c r="A16" s="268" t="s">
        <v>27</v>
      </c>
      <c r="B16" s="288" t="s">
        <v>28</v>
      </c>
      <c r="C16" s="288" t="s">
        <v>318</v>
      </c>
      <c r="D16" s="289"/>
      <c r="E16" s="68" t="s">
        <v>62</v>
      </c>
      <c r="F16" s="69" t="s">
        <v>30</v>
      </c>
      <c r="G16" s="68" t="s">
        <v>62</v>
      </c>
      <c r="H16" s="69" t="s">
        <v>30</v>
      </c>
      <c r="I16" s="68" t="s">
        <v>62</v>
      </c>
      <c r="J16" s="69" t="s">
        <v>67</v>
      </c>
      <c r="K16" s="69" t="s">
        <v>61</v>
      </c>
      <c r="L16" s="69" t="s">
        <v>61</v>
      </c>
      <c r="M16" s="69" t="s">
        <v>61</v>
      </c>
      <c r="N16" s="69" t="s">
        <v>30</v>
      </c>
      <c r="O16" s="69"/>
      <c r="P16" s="69"/>
      <c r="Q16" s="69"/>
      <c r="R16" s="69"/>
      <c r="S16" s="69"/>
      <c r="T16" s="69" t="s">
        <v>62</v>
      </c>
      <c r="U16" s="69" t="s">
        <v>67</v>
      </c>
      <c r="V16" s="69" t="s">
        <v>61</v>
      </c>
      <c r="W16" s="275" t="s">
        <v>62</v>
      </c>
      <c r="X16" s="275" t="s">
        <v>669</v>
      </c>
      <c r="Y16" s="275" t="s">
        <v>30</v>
      </c>
      <c r="Z16" s="275" t="s">
        <v>31</v>
      </c>
      <c r="AA16" s="69"/>
      <c r="AB16" s="69"/>
      <c r="AC16" s="275"/>
      <c r="AD16" s="68" t="s">
        <v>30</v>
      </c>
      <c r="AE16" s="68"/>
      <c r="AF16" s="68" t="s">
        <v>67</v>
      </c>
      <c r="AG16" s="68" t="s">
        <v>61</v>
      </c>
      <c r="AH16" s="68" t="s">
        <v>62</v>
      </c>
      <c r="AI16" s="68" t="s">
        <v>62</v>
      </c>
      <c r="AJ16" s="68" t="s">
        <v>30</v>
      </c>
      <c r="AK16" s="275"/>
    </row>
    <row r="17" spans="1:37" ht="50.1" customHeight="1" x14ac:dyDescent="0.3">
      <c r="A17" s="268" t="s">
        <v>29</v>
      </c>
      <c r="B17" s="268" t="s">
        <v>240</v>
      </c>
      <c r="C17" s="268" t="s">
        <v>789</v>
      </c>
      <c r="D17" s="277"/>
      <c r="E17" s="71" t="s">
        <v>30</v>
      </c>
      <c r="F17" s="71" t="s">
        <v>30</v>
      </c>
      <c r="G17" s="71" t="s">
        <v>30</v>
      </c>
      <c r="H17" s="71" t="s">
        <v>30</v>
      </c>
      <c r="I17" s="71" t="s">
        <v>30</v>
      </c>
      <c r="J17" s="71" t="s">
        <v>30</v>
      </c>
      <c r="K17" s="71" t="s">
        <v>30</v>
      </c>
      <c r="L17" s="71" t="s">
        <v>30</v>
      </c>
      <c r="M17" s="71" t="s">
        <v>30</v>
      </c>
      <c r="N17" s="71" t="s">
        <v>30</v>
      </c>
      <c r="O17" s="71"/>
      <c r="P17" s="71"/>
      <c r="Q17" s="71"/>
      <c r="R17" s="71"/>
      <c r="S17" s="71"/>
      <c r="T17" s="72" t="s">
        <v>30</v>
      </c>
      <c r="U17" s="72" t="s">
        <v>30</v>
      </c>
      <c r="V17" s="71" t="s">
        <v>30</v>
      </c>
      <c r="W17" s="278" t="s">
        <v>62</v>
      </c>
      <c r="X17" s="278" t="s">
        <v>669</v>
      </c>
      <c r="Y17" s="278" t="s">
        <v>31</v>
      </c>
      <c r="Z17" s="278" t="s">
        <v>31</v>
      </c>
      <c r="AA17" s="71"/>
      <c r="AB17" s="71"/>
      <c r="AC17" s="278"/>
      <c r="AD17" s="71" t="s">
        <v>31</v>
      </c>
      <c r="AE17" s="71"/>
      <c r="AF17" s="71" t="s">
        <v>30</v>
      </c>
      <c r="AG17" s="71" t="s">
        <v>30</v>
      </c>
      <c r="AH17" s="71" t="s">
        <v>30</v>
      </c>
      <c r="AI17" s="71" t="s">
        <v>30</v>
      </c>
      <c r="AJ17" s="71" t="s">
        <v>30</v>
      </c>
      <c r="AK17" s="278"/>
    </row>
    <row r="18" spans="1:37" ht="81.599999999999994" customHeight="1" x14ac:dyDescent="0.3">
      <c r="A18" s="268" t="s">
        <v>216</v>
      </c>
      <c r="B18" s="268" t="s">
        <v>775</v>
      </c>
      <c r="C18" s="557" t="s">
        <v>319</v>
      </c>
      <c r="D18" s="269" t="s">
        <v>241</v>
      </c>
      <c r="E18" s="69" t="s">
        <v>62</v>
      </c>
      <c r="F18" s="69" t="s">
        <v>30</v>
      </c>
      <c r="G18" s="69" t="s">
        <v>62</v>
      </c>
      <c r="H18" s="69" t="s">
        <v>30</v>
      </c>
      <c r="I18" s="69" t="s">
        <v>62</v>
      </c>
      <c r="J18" s="69" t="s">
        <v>67</v>
      </c>
      <c r="K18" s="69" t="s">
        <v>61</v>
      </c>
      <c r="L18" s="69" t="s">
        <v>61</v>
      </c>
      <c r="M18" s="69" t="s">
        <v>61</v>
      </c>
      <c r="N18" s="69" t="s">
        <v>30</v>
      </c>
      <c r="O18" s="69"/>
      <c r="P18" s="69"/>
      <c r="Q18" s="69"/>
      <c r="R18" s="69"/>
      <c r="S18" s="69"/>
      <c r="T18" s="69" t="s">
        <v>62</v>
      </c>
      <c r="U18" s="69" t="s">
        <v>67</v>
      </c>
      <c r="V18" s="69" t="s">
        <v>61</v>
      </c>
      <c r="W18" s="275" t="s">
        <v>62</v>
      </c>
      <c r="X18" s="275" t="s">
        <v>669</v>
      </c>
      <c r="Y18" s="275" t="s">
        <v>30</v>
      </c>
      <c r="Z18" s="275" t="s">
        <v>31</v>
      </c>
      <c r="AA18" s="69" t="s">
        <v>52</v>
      </c>
      <c r="AB18" s="69" t="s">
        <v>54</v>
      </c>
      <c r="AC18" s="275" t="s">
        <v>54</v>
      </c>
      <c r="AD18" s="69" t="s">
        <v>30</v>
      </c>
      <c r="AE18" s="69" t="s">
        <v>67</v>
      </c>
      <c r="AF18" s="69" t="s">
        <v>67</v>
      </c>
      <c r="AG18" s="69" t="s">
        <v>61</v>
      </c>
      <c r="AH18" s="69" t="s">
        <v>62</v>
      </c>
      <c r="AI18" s="69" t="s">
        <v>62</v>
      </c>
      <c r="AJ18" s="69" t="s">
        <v>30</v>
      </c>
      <c r="AK18" s="290"/>
    </row>
    <row r="19" spans="1:37" ht="50.1" customHeight="1" x14ac:dyDescent="0.3">
      <c r="A19" s="268" t="s">
        <v>32</v>
      </c>
      <c r="B19" s="268" t="s">
        <v>43</v>
      </c>
      <c r="C19" s="268" t="s">
        <v>788</v>
      </c>
      <c r="D19" s="279" t="s">
        <v>277</v>
      </c>
      <c r="E19" s="270" t="s">
        <v>62</v>
      </c>
      <c r="F19" s="72" t="s">
        <v>30</v>
      </c>
      <c r="G19" s="270" t="s">
        <v>62</v>
      </c>
      <c r="H19" s="72" t="s">
        <v>30</v>
      </c>
      <c r="I19" s="270" t="s">
        <v>62</v>
      </c>
      <c r="J19" s="71" t="s">
        <v>67</v>
      </c>
      <c r="K19" s="71" t="s">
        <v>61</v>
      </c>
      <c r="L19" s="71" t="s">
        <v>61</v>
      </c>
      <c r="M19" s="71" t="s">
        <v>61</v>
      </c>
      <c r="N19" s="71" t="s">
        <v>30</v>
      </c>
      <c r="O19" s="71" t="s">
        <v>62</v>
      </c>
      <c r="P19" s="71" t="s">
        <v>30</v>
      </c>
      <c r="Q19" s="71" t="s">
        <v>30</v>
      </c>
      <c r="R19" s="71" t="s">
        <v>30</v>
      </c>
      <c r="S19" s="71" t="s">
        <v>30</v>
      </c>
      <c r="T19" s="72" t="s">
        <v>62</v>
      </c>
      <c r="U19" s="72" t="s">
        <v>67</v>
      </c>
      <c r="V19" s="71" t="s">
        <v>61</v>
      </c>
      <c r="W19" s="278" t="s">
        <v>62</v>
      </c>
      <c r="X19" s="278" t="s">
        <v>669</v>
      </c>
      <c r="Y19" s="278" t="s">
        <v>30</v>
      </c>
      <c r="Z19" s="278" t="s">
        <v>31</v>
      </c>
      <c r="AA19" s="71" t="s">
        <v>52</v>
      </c>
      <c r="AB19" s="71" t="s">
        <v>54</v>
      </c>
      <c r="AC19" s="278" t="s">
        <v>54</v>
      </c>
      <c r="AD19" s="71" t="s">
        <v>30</v>
      </c>
      <c r="AE19" s="71" t="s">
        <v>67</v>
      </c>
      <c r="AF19" s="71" t="s">
        <v>67</v>
      </c>
      <c r="AG19" s="71" t="s">
        <v>61</v>
      </c>
      <c r="AH19" s="270" t="s">
        <v>62</v>
      </c>
      <c r="AI19" s="270" t="s">
        <v>62</v>
      </c>
      <c r="AJ19" s="71" t="s">
        <v>30</v>
      </c>
      <c r="AK19" s="278"/>
    </row>
    <row r="20" spans="1:37" ht="50.1" customHeight="1" x14ac:dyDescent="0.3">
      <c r="A20" s="268" t="s">
        <v>217</v>
      </c>
      <c r="B20" s="268" t="s">
        <v>737</v>
      </c>
      <c r="C20" s="268" t="s">
        <v>320</v>
      </c>
      <c r="D20" s="269" t="s">
        <v>218</v>
      </c>
      <c r="E20" s="69" t="s">
        <v>62</v>
      </c>
      <c r="F20" s="69" t="s">
        <v>30</v>
      </c>
      <c r="G20" s="69" t="s">
        <v>62</v>
      </c>
      <c r="H20" s="69" t="s">
        <v>30</v>
      </c>
      <c r="I20" s="69" t="s">
        <v>62</v>
      </c>
      <c r="J20" s="69" t="s">
        <v>67</v>
      </c>
      <c r="K20" s="69" t="s">
        <v>61</v>
      </c>
      <c r="L20" s="69" t="s">
        <v>61</v>
      </c>
      <c r="M20" s="69" t="s">
        <v>61</v>
      </c>
      <c r="N20" s="69" t="s">
        <v>30</v>
      </c>
      <c r="O20" s="69" t="s">
        <v>62</v>
      </c>
      <c r="P20" s="69" t="s">
        <v>67</v>
      </c>
      <c r="Q20" s="69" t="s">
        <v>61</v>
      </c>
      <c r="R20" s="69" t="s">
        <v>62</v>
      </c>
      <c r="S20" s="69" t="s">
        <v>30</v>
      </c>
      <c r="T20" s="69" t="s">
        <v>62</v>
      </c>
      <c r="U20" s="69" t="s">
        <v>67</v>
      </c>
      <c r="V20" s="69" t="s">
        <v>61</v>
      </c>
      <c r="W20" s="275" t="s">
        <v>62</v>
      </c>
      <c r="X20" s="275" t="s">
        <v>669</v>
      </c>
      <c r="Y20" s="275" t="s">
        <v>30</v>
      </c>
      <c r="Z20" s="275" t="s">
        <v>31</v>
      </c>
      <c r="AA20" s="69" t="s">
        <v>52</v>
      </c>
      <c r="AB20" s="69" t="s">
        <v>54</v>
      </c>
      <c r="AC20" s="275" t="s">
        <v>54</v>
      </c>
      <c r="AD20" s="69" t="s">
        <v>30</v>
      </c>
      <c r="AE20" s="69" t="s">
        <v>67</v>
      </c>
      <c r="AF20" s="69" t="s">
        <v>67</v>
      </c>
      <c r="AG20" s="69" t="s">
        <v>61</v>
      </c>
      <c r="AH20" s="69" t="s">
        <v>62</v>
      </c>
      <c r="AI20" s="69" t="s">
        <v>62</v>
      </c>
      <c r="AJ20" s="69" t="s">
        <v>30</v>
      </c>
      <c r="AK20" s="290"/>
    </row>
    <row r="21" spans="1:37" ht="50.1" customHeight="1" x14ac:dyDescent="0.3">
      <c r="A21" s="268" t="s">
        <v>219</v>
      </c>
      <c r="B21" s="268" t="s">
        <v>220</v>
      </c>
      <c r="C21" s="268" t="s">
        <v>776</v>
      </c>
      <c r="D21" s="269" t="s">
        <v>221</v>
      </c>
      <c r="E21" s="270" t="s">
        <v>62</v>
      </c>
      <c r="F21" s="72" t="s">
        <v>30</v>
      </c>
      <c r="G21" s="270" t="s">
        <v>62</v>
      </c>
      <c r="H21" s="72" t="s">
        <v>30</v>
      </c>
      <c r="I21" s="270" t="s">
        <v>62</v>
      </c>
      <c r="J21" s="71" t="s">
        <v>67</v>
      </c>
      <c r="K21" s="71"/>
      <c r="L21" s="71"/>
      <c r="M21" s="71"/>
      <c r="N21" s="71"/>
      <c r="O21" s="71"/>
      <c r="P21" s="71"/>
      <c r="Q21" s="71"/>
      <c r="R21" s="71"/>
      <c r="S21" s="71"/>
      <c r="T21" s="72" t="s">
        <v>62</v>
      </c>
      <c r="U21" s="72" t="s">
        <v>67</v>
      </c>
      <c r="V21" s="278" t="s">
        <v>61</v>
      </c>
      <c r="W21" s="278" t="s">
        <v>62</v>
      </c>
      <c r="X21" s="278" t="s">
        <v>669</v>
      </c>
      <c r="Y21" s="278" t="s">
        <v>30</v>
      </c>
      <c r="Z21" s="278" t="s">
        <v>31</v>
      </c>
      <c r="AA21" s="71"/>
      <c r="AB21" s="71"/>
      <c r="AC21" s="278"/>
      <c r="AD21" s="71"/>
      <c r="AE21" s="71"/>
      <c r="AF21" s="71" t="s">
        <v>67</v>
      </c>
      <c r="AG21" s="71" t="s">
        <v>61</v>
      </c>
      <c r="AH21" s="270" t="s">
        <v>62</v>
      </c>
      <c r="AI21" s="270" t="s">
        <v>62</v>
      </c>
      <c r="AJ21" s="71" t="s">
        <v>30</v>
      </c>
      <c r="AK21" s="278"/>
    </row>
    <row r="22" spans="1:37" ht="60" customHeight="1" x14ac:dyDescent="0.3">
      <c r="A22" s="268" t="s">
        <v>34</v>
      </c>
      <c r="B22" s="268" t="s">
        <v>737</v>
      </c>
      <c r="C22" s="268" t="s">
        <v>787</v>
      </c>
      <c r="D22" s="279"/>
      <c r="E22" s="69" t="s">
        <v>62</v>
      </c>
      <c r="F22" s="69" t="s">
        <v>30</v>
      </c>
      <c r="G22" s="69" t="s">
        <v>62</v>
      </c>
      <c r="H22" s="69" t="s">
        <v>30</v>
      </c>
      <c r="I22" s="69" t="s">
        <v>62</v>
      </c>
      <c r="J22" s="69" t="s">
        <v>67</v>
      </c>
      <c r="K22" s="69" t="s">
        <v>61</v>
      </c>
      <c r="L22" s="69" t="s">
        <v>61</v>
      </c>
      <c r="M22" s="69" t="s">
        <v>30</v>
      </c>
      <c r="N22" s="69" t="s">
        <v>30</v>
      </c>
      <c r="O22" s="69" t="s">
        <v>62</v>
      </c>
      <c r="P22" s="69"/>
      <c r="Q22" s="69"/>
      <c r="R22" s="69"/>
      <c r="S22" s="69"/>
      <c r="T22" s="69" t="s">
        <v>62</v>
      </c>
      <c r="U22" s="69" t="s">
        <v>67</v>
      </c>
      <c r="V22" s="275" t="s">
        <v>61</v>
      </c>
      <c r="W22" s="275" t="s">
        <v>62</v>
      </c>
      <c r="X22" s="275" t="s">
        <v>669</v>
      </c>
      <c r="Y22" s="275" t="s">
        <v>30</v>
      </c>
      <c r="Z22" s="275" t="s">
        <v>31</v>
      </c>
      <c r="AA22" s="69"/>
      <c r="AB22" s="69"/>
      <c r="AC22" s="275"/>
      <c r="AD22" s="69"/>
      <c r="AE22" s="69" t="s">
        <v>67</v>
      </c>
      <c r="AF22" s="69" t="s">
        <v>67</v>
      </c>
      <c r="AG22" s="69" t="s">
        <v>61</v>
      </c>
      <c r="AH22" s="69" t="s">
        <v>62</v>
      </c>
      <c r="AI22" s="69" t="s">
        <v>62</v>
      </c>
      <c r="AJ22" s="69" t="s">
        <v>30</v>
      </c>
      <c r="AK22" s="290"/>
    </row>
    <row r="23" spans="1:37" ht="72.599999999999994" customHeight="1" x14ac:dyDescent="0.3">
      <c r="A23" s="268" t="s">
        <v>222</v>
      </c>
      <c r="B23" s="268" t="s">
        <v>737</v>
      </c>
      <c r="C23" s="268" t="s">
        <v>321</v>
      </c>
      <c r="D23" s="269" t="s">
        <v>800</v>
      </c>
      <c r="E23" s="270" t="s">
        <v>62</v>
      </c>
      <c r="F23" s="72" t="s">
        <v>30</v>
      </c>
      <c r="G23" s="270" t="s">
        <v>62</v>
      </c>
      <c r="H23" s="72" t="s">
        <v>30</v>
      </c>
      <c r="I23" s="270" t="s">
        <v>62</v>
      </c>
      <c r="J23" s="71" t="s">
        <v>67</v>
      </c>
      <c r="K23" s="71"/>
      <c r="L23" s="71"/>
      <c r="M23" s="71"/>
      <c r="N23" s="71"/>
      <c r="O23" s="71"/>
      <c r="P23" s="71"/>
      <c r="Q23" s="71"/>
      <c r="R23" s="71"/>
      <c r="S23" s="71"/>
      <c r="T23" s="72" t="s">
        <v>62</v>
      </c>
      <c r="U23" s="72" t="s">
        <v>67</v>
      </c>
      <c r="V23" s="278" t="s">
        <v>61</v>
      </c>
      <c r="W23" s="278" t="s">
        <v>62</v>
      </c>
      <c r="X23" s="278" t="s">
        <v>669</v>
      </c>
      <c r="Y23" s="278" t="s">
        <v>30</v>
      </c>
      <c r="Z23" s="278" t="s">
        <v>31</v>
      </c>
      <c r="AA23" s="71"/>
      <c r="AB23" s="71"/>
      <c r="AC23" s="278"/>
      <c r="AD23" s="71"/>
      <c r="AE23" s="71"/>
      <c r="AF23" s="71" t="s">
        <v>67</v>
      </c>
      <c r="AG23" s="71" t="s">
        <v>61</v>
      </c>
      <c r="AH23" s="270" t="s">
        <v>62</v>
      </c>
      <c r="AI23" s="270" t="s">
        <v>62</v>
      </c>
      <c r="AJ23" s="71" t="s">
        <v>30</v>
      </c>
      <c r="AK23" s="278"/>
    </row>
    <row r="24" spans="1:37" ht="75.599999999999994" customHeight="1" x14ac:dyDescent="0.3">
      <c r="A24" s="268" t="s">
        <v>223</v>
      </c>
      <c r="B24" s="268" t="s">
        <v>737</v>
      </c>
      <c r="C24" s="268" t="s">
        <v>786</v>
      </c>
      <c r="D24" s="269" t="s">
        <v>801</v>
      </c>
      <c r="E24" s="69" t="s">
        <v>62</v>
      </c>
      <c r="F24" s="69" t="s">
        <v>30</v>
      </c>
      <c r="G24" s="69" t="s">
        <v>62</v>
      </c>
      <c r="H24" s="69" t="s">
        <v>30</v>
      </c>
      <c r="I24" s="69" t="s">
        <v>62</v>
      </c>
      <c r="J24" s="69" t="s">
        <v>67</v>
      </c>
      <c r="K24" s="69"/>
      <c r="L24" s="69"/>
      <c r="M24" s="69"/>
      <c r="N24" s="69"/>
      <c r="O24" s="69"/>
      <c r="P24" s="69"/>
      <c r="Q24" s="69"/>
      <c r="R24" s="69"/>
      <c r="S24" s="69"/>
      <c r="T24" s="69" t="s">
        <v>62</v>
      </c>
      <c r="U24" s="69" t="s">
        <v>67</v>
      </c>
      <c r="V24" s="275" t="s">
        <v>61</v>
      </c>
      <c r="W24" s="275" t="s">
        <v>62</v>
      </c>
      <c r="X24" s="275" t="s">
        <v>669</v>
      </c>
      <c r="Y24" s="275" t="s">
        <v>30</v>
      </c>
      <c r="Z24" s="275" t="s">
        <v>31</v>
      </c>
      <c r="AA24" s="69"/>
      <c r="AB24" s="69"/>
      <c r="AC24" s="275"/>
      <c r="AD24" s="69"/>
      <c r="AE24" s="69"/>
      <c r="AF24" s="69" t="s">
        <v>67</v>
      </c>
      <c r="AG24" s="69" t="s">
        <v>61</v>
      </c>
      <c r="AH24" s="69" t="s">
        <v>62</v>
      </c>
      <c r="AI24" s="69" t="s">
        <v>62</v>
      </c>
      <c r="AJ24" s="69" t="s">
        <v>30</v>
      </c>
      <c r="AK24" s="290"/>
    </row>
    <row r="25" spans="1:37" ht="64.8" customHeight="1" x14ac:dyDescent="0.3">
      <c r="A25" s="268" t="s">
        <v>225</v>
      </c>
      <c r="B25" s="268" t="s">
        <v>737</v>
      </c>
      <c r="C25" s="268" t="s">
        <v>778</v>
      </c>
      <c r="D25" s="279"/>
      <c r="E25" s="71"/>
      <c r="F25" s="72"/>
      <c r="G25" s="71"/>
      <c r="H25" s="72"/>
      <c r="I25" s="71"/>
      <c r="J25" s="71" t="s">
        <v>67</v>
      </c>
      <c r="K25" s="71"/>
      <c r="L25" s="71"/>
      <c r="M25" s="71"/>
      <c r="N25" s="71"/>
      <c r="O25" s="71"/>
      <c r="P25" s="71"/>
      <c r="Q25" s="71"/>
      <c r="R25" s="71"/>
      <c r="S25" s="71"/>
      <c r="T25" s="72"/>
      <c r="U25" s="72"/>
      <c r="V25" s="278"/>
      <c r="W25" s="278"/>
      <c r="X25" s="278"/>
      <c r="Y25" s="278"/>
      <c r="Z25" s="278"/>
      <c r="AA25" s="71"/>
      <c r="AB25" s="71"/>
      <c r="AC25" s="278"/>
      <c r="AD25" s="71"/>
      <c r="AE25" s="71"/>
      <c r="AF25" s="71"/>
      <c r="AG25" s="71"/>
      <c r="AH25" s="71"/>
      <c r="AI25" s="71"/>
      <c r="AJ25" s="71"/>
      <c r="AK25" s="278"/>
    </row>
    <row r="26" spans="1:37" ht="64.2" customHeight="1" x14ac:dyDescent="0.3">
      <c r="A26" s="268" t="s">
        <v>35</v>
      </c>
      <c r="B26" s="268" t="s">
        <v>737</v>
      </c>
      <c r="C26" s="268" t="s">
        <v>785</v>
      </c>
      <c r="D26" s="279" t="s">
        <v>36</v>
      </c>
      <c r="E26" s="69" t="s">
        <v>62</v>
      </c>
      <c r="F26" s="69" t="s">
        <v>30</v>
      </c>
      <c r="G26" s="69" t="s">
        <v>62</v>
      </c>
      <c r="H26" s="69" t="s">
        <v>30</v>
      </c>
      <c r="I26" s="69" t="s">
        <v>62</v>
      </c>
      <c r="J26" s="69" t="s">
        <v>67</v>
      </c>
      <c r="K26" s="69"/>
      <c r="L26" s="69"/>
      <c r="M26" s="69"/>
      <c r="N26" s="69"/>
      <c r="O26" s="69"/>
      <c r="P26" s="69"/>
      <c r="Q26" s="69"/>
      <c r="R26" s="69"/>
      <c r="S26" s="69"/>
      <c r="T26" s="69" t="s">
        <v>62</v>
      </c>
      <c r="U26" s="69" t="s">
        <v>67</v>
      </c>
      <c r="V26" s="275" t="s">
        <v>61</v>
      </c>
      <c r="W26" s="275" t="s">
        <v>62</v>
      </c>
      <c r="X26" s="275" t="s">
        <v>669</v>
      </c>
      <c r="Y26" s="275" t="s">
        <v>30</v>
      </c>
      <c r="Z26" s="275" t="s">
        <v>31</v>
      </c>
      <c r="AA26" s="69" t="s">
        <v>52</v>
      </c>
      <c r="AB26" s="69" t="s">
        <v>54</v>
      </c>
      <c r="AC26" s="275" t="s">
        <v>54</v>
      </c>
      <c r="AD26" s="69" t="s">
        <v>30</v>
      </c>
      <c r="AE26" s="69"/>
      <c r="AF26" s="69" t="s">
        <v>67</v>
      </c>
      <c r="AG26" s="69" t="s">
        <v>61</v>
      </c>
      <c r="AH26" s="69" t="s">
        <v>62</v>
      </c>
      <c r="AI26" s="69" t="s">
        <v>62</v>
      </c>
      <c r="AJ26" s="69" t="s">
        <v>30</v>
      </c>
      <c r="AK26" s="290"/>
    </row>
    <row r="27" spans="1:37" ht="55.8" customHeight="1" x14ac:dyDescent="0.3">
      <c r="A27" s="268" t="s">
        <v>37</v>
      </c>
      <c r="B27" s="268" t="s">
        <v>737</v>
      </c>
      <c r="C27" s="268" t="s">
        <v>779</v>
      </c>
      <c r="D27" s="279" t="s">
        <v>226</v>
      </c>
      <c r="E27" s="71"/>
      <c r="F27" s="72"/>
      <c r="G27" s="71"/>
      <c r="H27" s="72"/>
      <c r="I27" s="71"/>
      <c r="J27" s="71"/>
      <c r="K27" s="71"/>
      <c r="L27" s="71"/>
      <c r="M27" s="71"/>
      <c r="N27" s="71"/>
      <c r="O27" s="71"/>
      <c r="P27" s="71"/>
      <c r="Q27" s="71"/>
      <c r="R27" s="71"/>
      <c r="S27" s="71"/>
      <c r="T27" s="72"/>
      <c r="U27" s="72"/>
      <c r="V27" s="278"/>
      <c r="W27" s="278"/>
      <c r="X27" s="278"/>
      <c r="Y27" s="278"/>
      <c r="Z27" s="278"/>
      <c r="AA27" s="71"/>
      <c r="AB27" s="71"/>
      <c r="AC27" s="278"/>
      <c r="AD27" s="71"/>
      <c r="AE27" s="71"/>
      <c r="AF27" s="71" t="s">
        <v>67</v>
      </c>
      <c r="AG27" s="71" t="s">
        <v>61</v>
      </c>
      <c r="AH27" s="71"/>
      <c r="AI27" s="71"/>
      <c r="AJ27" s="71"/>
      <c r="AK27" s="278"/>
    </row>
    <row r="28" spans="1:37" ht="54.6" customHeight="1" x14ac:dyDescent="0.3">
      <c r="A28" s="268" t="s">
        <v>227</v>
      </c>
      <c r="B28" s="268" t="s">
        <v>737</v>
      </c>
      <c r="C28" s="268" t="s">
        <v>322</v>
      </c>
      <c r="D28" s="269" t="s">
        <v>824</v>
      </c>
      <c r="E28" s="69" t="s">
        <v>62</v>
      </c>
      <c r="F28" s="69" t="s">
        <v>30</v>
      </c>
      <c r="G28" s="69"/>
      <c r="H28" s="69"/>
      <c r="I28" s="69" t="s">
        <v>62</v>
      </c>
      <c r="J28" s="69"/>
      <c r="K28" s="69"/>
      <c r="L28" s="69"/>
      <c r="M28" s="69"/>
      <c r="N28" s="69"/>
      <c r="O28" s="69"/>
      <c r="P28" s="69"/>
      <c r="Q28" s="69"/>
      <c r="R28" s="69"/>
      <c r="S28" s="69"/>
      <c r="T28" s="69" t="s">
        <v>62</v>
      </c>
      <c r="U28" s="69"/>
      <c r="V28" s="69" t="s">
        <v>61</v>
      </c>
      <c r="W28" s="275" t="s">
        <v>62</v>
      </c>
      <c r="X28" s="275" t="s">
        <v>669</v>
      </c>
      <c r="Y28" s="275"/>
      <c r="Z28" s="275"/>
      <c r="AA28" s="69"/>
      <c r="AB28" s="69"/>
      <c r="AC28" s="275"/>
      <c r="AD28" s="69"/>
      <c r="AE28" s="69"/>
      <c r="AF28" s="69"/>
      <c r="AG28" s="69"/>
      <c r="AH28" s="69"/>
      <c r="AI28" s="69"/>
      <c r="AJ28" s="69"/>
      <c r="AK28" s="290"/>
    </row>
    <row r="29" spans="1:37" ht="50.1" customHeight="1" x14ac:dyDescent="0.3">
      <c r="A29" s="268" t="s">
        <v>229</v>
      </c>
      <c r="B29" s="268" t="s">
        <v>737</v>
      </c>
      <c r="C29" s="268" t="s">
        <v>323</v>
      </c>
      <c r="D29" s="279"/>
      <c r="E29" s="71"/>
      <c r="F29" s="72"/>
      <c r="G29" s="71"/>
      <c r="H29" s="72"/>
      <c r="I29" s="71"/>
      <c r="J29" s="71"/>
      <c r="K29" s="71"/>
      <c r="L29" s="71"/>
      <c r="M29" s="71"/>
      <c r="N29" s="71"/>
      <c r="O29" s="71"/>
      <c r="P29" s="71"/>
      <c r="Q29" s="71"/>
      <c r="R29" s="71"/>
      <c r="S29" s="71"/>
      <c r="T29" s="72" t="s">
        <v>62</v>
      </c>
      <c r="U29" s="72"/>
      <c r="V29" s="71"/>
      <c r="W29" s="278"/>
      <c r="X29" s="278"/>
      <c r="Y29" s="278"/>
      <c r="Z29" s="278"/>
      <c r="AA29" s="71"/>
      <c r="AB29" s="71"/>
      <c r="AC29" s="278"/>
      <c r="AD29" s="71"/>
      <c r="AE29" s="71"/>
      <c r="AF29" s="71"/>
      <c r="AG29" s="71"/>
      <c r="AH29" s="270" t="s">
        <v>62</v>
      </c>
      <c r="AI29" s="270" t="s">
        <v>62</v>
      </c>
      <c r="AJ29" s="71" t="s">
        <v>30</v>
      </c>
      <c r="AK29" s="278"/>
    </row>
    <row r="30" spans="1:37" ht="50.1" customHeight="1" x14ac:dyDescent="0.3">
      <c r="A30" s="268" t="s">
        <v>230</v>
      </c>
      <c r="B30" s="268" t="s">
        <v>43</v>
      </c>
      <c r="C30" s="268" t="s">
        <v>324</v>
      </c>
      <c r="D30" s="269" t="s">
        <v>753</v>
      </c>
      <c r="E30" s="69"/>
      <c r="F30" s="69"/>
      <c r="G30" s="69"/>
      <c r="H30" s="69"/>
      <c r="I30" s="69"/>
      <c r="J30" s="69"/>
      <c r="K30" s="69"/>
      <c r="L30" s="69"/>
      <c r="M30" s="69"/>
      <c r="N30" s="69"/>
      <c r="O30" s="69"/>
      <c r="P30" s="69"/>
      <c r="Q30" s="69"/>
      <c r="R30" s="69"/>
      <c r="S30" s="69"/>
      <c r="T30" s="69"/>
      <c r="U30" s="69"/>
      <c r="V30" s="69"/>
      <c r="W30" s="275"/>
      <c r="X30" s="275"/>
      <c r="Y30" s="275"/>
      <c r="Z30" s="275"/>
      <c r="AA30" s="69"/>
      <c r="AB30" s="69"/>
      <c r="AC30" s="275"/>
      <c r="AD30" s="69"/>
      <c r="AE30" s="69" t="s">
        <v>30</v>
      </c>
      <c r="AF30" s="69"/>
      <c r="AG30" s="69"/>
      <c r="AH30" s="69"/>
      <c r="AI30" s="69"/>
      <c r="AJ30" s="69"/>
      <c r="AK30" s="290"/>
    </row>
    <row r="31" spans="1:37" ht="66.599999999999994" customHeight="1" x14ac:dyDescent="0.3">
      <c r="A31" s="268" t="s">
        <v>231</v>
      </c>
      <c r="B31" s="268" t="s">
        <v>737</v>
      </c>
      <c r="C31" s="268" t="s">
        <v>780</v>
      </c>
      <c r="D31" s="279"/>
      <c r="E31" s="71"/>
      <c r="F31" s="72"/>
      <c r="G31" s="71"/>
      <c r="H31" s="72"/>
      <c r="I31" s="71"/>
      <c r="J31" s="72"/>
      <c r="K31" s="72"/>
      <c r="L31" s="72"/>
      <c r="M31" s="72"/>
      <c r="N31" s="72"/>
      <c r="O31" s="72" t="s">
        <v>62</v>
      </c>
      <c r="P31" s="72"/>
      <c r="Q31" s="72"/>
      <c r="R31" s="72"/>
      <c r="S31" s="72"/>
      <c r="T31" s="72"/>
      <c r="U31" s="72"/>
      <c r="V31" s="72"/>
      <c r="W31" s="278"/>
      <c r="X31" s="278"/>
      <c r="Y31" s="278"/>
      <c r="Z31" s="278"/>
      <c r="AA31" s="72"/>
      <c r="AB31" s="72"/>
      <c r="AC31" s="278"/>
      <c r="AD31" s="71"/>
      <c r="AE31" s="71" t="s">
        <v>67</v>
      </c>
      <c r="AF31" s="71"/>
      <c r="AG31" s="71"/>
      <c r="AH31" s="71"/>
      <c r="AI31" s="71"/>
      <c r="AJ31" s="71"/>
      <c r="AK31" s="278"/>
    </row>
    <row r="32" spans="1:37" ht="70.2" customHeight="1" thickBot="1" x14ac:dyDescent="0.35">
      <c r="A32" s="268" t="s">
        <v>278</v>
      </c>
      <c r="B32" s="268" t="s">
        <v>279</v>
      </c>
      <c r="C32" s="268" t="s">
        <v>781</v>
      </c>
      <c r="D32" s="279" t="s">
        <v>277</v>
      </c>
      <c r="E32" s="69" t="s">
        <v>30</v>
      </c>
      <c r="F32" s="69" t="s">
        <v>30</v>
      </c>
      <c r="G32" s="69" t="s">
        <v>30</v>
      </c>
      <c r="H32" s="69" t="s">
        <v>30</v>
      </c>
      <c r="I32" s="69" t="s">
        <v>30</v>
      </c>
      <c r="J32" s="69"/>
      <c r="K32" s="69" t="s">
        <v>61</v>
      </c>
      <c r="L32" s="69"/>
      <c r="M32" s="69" t="s">
        <v>61</v>
      </c>
      <c r="N32" s="69" t="s">
        <v>30</v>
      </c>
      <c r="O32" s="69"/>
      <c r="P32" s="69"/>
      <c r="Q32" s="69"/>
      <c r="R32" s="69"/>
      <c r="S32" s="69"/>
      <c r="T32" s="69" t="s">
        <v>30</v>
      </c>
      <c r="U32" s="69" t="s">
        <v>67</v>
      </c>
      <c r="V32" s="275" t="s">
        <v>61</v>
      </c>
      <c r="W32" s="275"/>
      <c r="X32" s="275" t="s">
        <v>669</v>
      </c>
      <c r="Y32" s="275"/>
      <c r="Z32" s="275"/>
      <c r="AA32" s="69"/>
      <c r="AB32" s="69"/>
      <c r="AC32" s="275"/>
      <c r="AD32" s="69"/>
      <c r="AE32" s="69" t="s">
        <v>30</v>
      </c>
      <c r="AF32" s="69"/>
      <c r="AG32" s="69"/>
      <c r="AH32" s="69" t="s">
        <v>62</v>
      </c>
      <c r="AI32" s="69" t="s">
        <v>62</v>
      </c>
      <c r="AJ32" s="69" t="s">
        <v>30</v>
      </c>
      <c r="AK32" s="290"/>
    </row>
    <row r="33" spans="1:37" ht="24" customHeight="1" thickBot="1" x14ac:dyDescent="0.35">
      <c r="A33" s="264" t="s">
        <v>38</v>
      </c>
      <c r="B33" s="264" t="s">
        <v>232</v>
      </c>
      <c r="C33" s="264"/>
      <c r="D33" s="264"/>
      <c r="E33" s="291"/>
      <c r="F33" s="291"/>
      <c r="G33" s="291"/>
      <c r="H33" s="291"/>
      <c r="I33" s="291"/>
      <c r="J33" s="291"/>
      <c r="K33" s="291"/>
      <c r="L33" s="291"/>
      <c r="M33" s="291"/>
      <c r="N33" s="291"/>
      <c r="O33" s="291"/>
      <c r="P33" s="291"/>
      <c r="Q33" s="291"/>
      <c r="R33" s="291"/>
      <c r="S33" s="291"/>
      <c r="T33" s="291"/>
      <c r="U33" s="291"/>
      <c r="V33" s="291"/>
      <c r="W33" s="291"/>
      <c r="X33" s="292"/>
      <c r="Y33" s="292"/>
      <c r="Z33" s="292"/>
      <c r="AA33" s="291"/>
      <c r="AB33" s="291"/>
      <c r="AC33" s="292"/>
      <c r="AD33" s="291"/>
      <c r="AE33" s="291"/>
      <c r="AF33" s="291"/>
      <c r="AG33" s="291"/>
      <c r="AH33" s="291"/>
      <c r="AI33" s="291"/>
      <c r="AJ33" s="291"/>
      <c r="AK33" s="292"/>
    </row>
    <row r="34" spans="1:37" ht="76.8" customHeight="1" x14ac:dyDescent="0.3">
      <c r="A34" s="268" t="s">
        <v>33</v>
      </c>
      <c r="B34" s="268" t="s">
        <v>737</v>
      </c>
      <c r="C34" s="268" t="s">
        <v>325</v>
      </c>
      <c r="D34" s="269" t="s">
        <v>39</v>
      </c>
      <c r="E34" s="71" t="s">
        <v>31</v>
      </c>
      <c r="F34" s="71" t="s">
        <v>31</v>
      </c>
      <c r="G34" s="71" t="s">
        <v>31</v>
      </c>
      <c r="H34" s="71" t="s">
        <v>31</v>
      </c>
      <c r="I34" s="71" t="s">
        <v>31</v>
      </c>
      <c r="J34" s="71" t="s">
        <v>31</v>
      </c>
      <c r="K34" s="71" t="s">
        <v>31</v>
      </c>
      <c r="L34" s="71" t="s">
        <v>31</v>
      </c>
      <c r="M34" s="71" t="s">
        <v>31</v>
      </c>
      <c r="N34" s="71" t="s">
        <v>31</v>
      </c>
      <c r="O34" s="71" t="s">
        <v>31</v>
      </c>
      <c r="P34" s="71" t="s">
        <v>31</v>
      </c>
      <c r="Q34" s="71" t="s">
        <v>31</v>
      </c>
      <c r="R34" s="71" t="s">
        <v>31</v>
      </c>
      <c r="S34" s="71" t="s">
        <v>31</v>
      </c>
      <c r="T34" s="70" t="s">
        <v>31</v>
      </c>
      <c r="U34" s="70" t="s">
        <v>31</v>
      </c>
      <c r="V34" s="72" t="s">
        <v>30</v>
      </c>
      <c r="W34" s="72" t="s">
        <v>30</v>
      </c>
      <c r="X34" s="293" t="s">
        <v>669</v>
      </c>
      <c r="Y34" s="293" t="s">
        <v>31</v>
      </c>
      <c r="Z34" s="293" t="s">
        <v>31</v>
      </c>
      <c r="AA34" s="71" t="s">
        <v>52</v>
      </c>
      <c r="AB34" s="71" t="s">
        <v>54</v>
      </c>
      <c r="AC34" s="293" t="s">
        <v>54</v>
      </c>
      <c r="AD34" s="71" t="s">
        <v>30</v>
      </c>
      <c r="AE34" s="71" t="s">
        <v>31</v>
      </c>
      <c r="AF34" s="71" t="s">
        <v>30</v>
      </c>
      <c r="AG34" s="71" t="s">
        <v>30</v>
      </c>
      <c r="AH34" s="71" t="s">
        <v>31</v>
      </c>
      <c r="AI34" s="71" t="s">
        <v>31</v>
      </c>
      <c r="AJ34" s="71" t="s">
        <v>31</v>
      </c>
      <c r="AK34" s="278"/>
    </row>
    <row r="35" spans="1:37" ht="61.8" customHeight="1" x14ac:dyDescent="0.3">
      <c r="A35" s="268" t="s">
        <v>35</v>
      </c>
      <c r="B35" s="268" t="s">
        <v>737</v>
      </c>
      <c r="C35" s="268" t="s">
        <v>325</v>
      </c>
      <c r="D35" s="279" t="s">
        <v>40</v>
      </c>
      <c r="E35" s="68" t="s">
        <v>31</v>
      </c>
      <c r="F35" s="68" t="s">
        <v>31</v>
      </c>
      <c r="G35" s="68" t="s">
        <v>31</v>
      </c>
      <c r="H35" s="68" t="s">
        <v>31</v>
      </c>
      <c r="I35" s="68" t="s">
        <v>31</v>
      </c>
      <c r="J35" s="68" t="s">
        <v>30</v>
      </c>
      <c r="K35" s="69"/>
      <c r="L35" s="69"/>
      <c r="M35" s="69"/>
      <c r="N35" s="69"/>
      <c r="O35" s="69"/>
      <c r="P35" s="69"/>
      <c r="Q35" s="69"/>
      <c r="R35" s="69"/>
      <c r="S35" s="69"/>
      <c r="T35" s="69" t="s">
        <v>31</v>
      </c>
      <c r="U35" s="69" t="s">
        <v>31</v>
      </c>
      <c r="V35" s="69" t="s">
        <v>31</v>
      </c>
      <c r="W35" s="69" t="s">
        <v>31</v>
      </c>
      <c r="X35" s="275" t="s">
        <v>669</v>
      </c>
      <c r="Y35" s="275" t="s">
        <v>31</v>
      </c>
      <c r="Z35" s="275" t="s">
        <v>31</v>
      </c>
      <c r="AA35" s="69" t="s">
        <v>52</v>
      </c>
      <c r="AB35" s="69" t="s">
        <v>54</v>
      </c>
      <c r="AC35" s="275" t="s">
        <v>54</v>
      </c>
      <c r="AD35" s="68" t="s">
        <v>30</v>
      </c>
      <c r="AE35" s="68" t="s">
        <v>31</v>
      </c>
      <c r="AF35" s="68" t="s">
        <v>30</v>
      </c>
      <c r="AG35" s="68" t="s">
        <v>30</v>
      </c>
      <c r="AH35" s="68" t="s">
        <v>31</v>
      </c>
      <c r="AI35" s="68" t="s">
        <v>31</v>
      </c>
      <c r="AJ35" s="68" t="s">
        <v>31</v>
      </c>
      <c r="AK35" s="275"/>
    </row>
    <row r="36" spans="1:37" ht="51" customHeight="1" x14ac:dyDescent="0.3">
      <c r="A36" s="268" t="s">
        <v>45</v>
      </c>
      <c r="B36" s="268" t="s">
        <v>737</v>
      </c>
      <c r="C36" s="268" t="s">
        <v>325</v>
      </c>
      <c r="D36" s="269" t="s">
        <v>46</v>
      </c>
      <c r="E36" s="270" t="s">
        <v>31</v>
      </c>
      <c r="F36" s="73" t="s">
        <v>31</v>
      </c>
      <c r="G36" s="270" t="s">
        <v>31</v>
      </c>
      <c r="H36" s="73" t="s">
        <v>31</v>
      </c>
      <c r="I36" s="270" t="s">
        <v>31</v>
      </c>
      <c r="J36" s="73"/>
      <c r="K36" s="73" t="s">
        <v>31</v>
      </c>
      <c r="L36" s="73"/>
      <c r="M36" s="73"/>
      <c r="N36" s="73"/>
      <c r="O36" s="73"/>
      <c r="P36" s="73"/>
      <c r="Q36" s="73"/>
      <c r="R36" s="73"/>
      <c r="S36" s="73"/>
      <c r="T36" s="73" t="s">
        <v>31</v>
      </c>
      <c r="U36" s="73" t="s">
        <v>31</v>
      </c>
      <c r="V36" s="73" t="s">
        <v>31</v>
      </c>
      <c r="W36" s="73" t="s">
        <v>31</v>
      </c>
      <c r="X36" s="295" t="s">
        <v>669</v>
      </c>
      <c r="Y36" s="295" t="s">
        <v>31</v>
      </c>
      <c r="Z36" s="295" t="s">
        <v>31</v>
      </c>
      <c r="AA36" s="73" t="s">
        <v>52</v>
      </c>
      <c r="AB36" s="73" t="s">
        <v>54</v>
      </c>
      <c r="AC36" s="295" t="s">
        <v>54</v>
      </c>
      <c r="AD36" s="324" t="s">
        <v>30</v>
      </c>
      <c r="AE36" s="324" t="s">
        <v>31</v>
      </c>
      <c r="AF36" s="324"/>
      <c r="AG36" s="324"/>
      <c r="AH36" s="270" t="s">
        <v>31</v>
      </c>
      <c r="AI36" s="270" t="s">
        <v>31</v>
      </c>
      <c r="AJ36" s="270" t="s">
        <v>31</v>
      </c>
      <c r="AK36" s="272"/>
    </row>
    <row r="37" spans="1:37" ht="73.8" customHeight="1" x14ac:dyDescent="0.3">
      <c r="A37" s="268" t="s">
        <v>233</v>
      </c>
      <c r="B37" s="268" t="s">
        <v>738</v>
      </c>
      <c r="C37" s="268" t="s">
        <v>783</v>
      </c>
      <c r="D37" s="269" t="s">
        <v>782</v>
      </c>
      <c r="E37" s="68" t="s">
        <v>31</v>
      </c>
      <c r="F37" s="69" t="s">
        <v>31</v>
      </c>
      <c r="G37" s="68" t="s">
        <v>31</v>
      </c>
      <c r="H37" s="69" t="s">
        <v>31</v>
      </c>
      <c r="I37" s="68" t="s">
        <v>31</v>
      </c>
      <c r="J37" s="69" t="s">
        <v>31</v>
      </c>
      <c r="K37" s="69" t="s">
        <v>31</v>
      </c>
      <c r="L37" s="69"/>
      <c r="M37" s="69" t="s">
        <v>31</v>
      </c>
      <c r="N37" s="69" t="s">
        <v>31</v>
      </c>
      <c r="O37" s="69"/>
      <c r="P37" s="69"/>
      <c r="Q37" s="69"/>
      <c r="R37" s="69"/>
      <c r="S37" s="69"/>
      <c r="T37" s="69" t="s">
        <v>31</v>
      </c>
      <c r="U37" s="69" t="s">
        <v>31</v>
      </c>
      <c r="V37" s="69" t="s">
        <v>31</v>
      </c>
      <c r="W37" s="69" t="s">
        <v>31</v>
      </c>
      <c r="X37" s="275" t="s">
        <v>669</v>
      </c>
      <c r="Y37" s="275" t="s">
        <v>31</v>
      </c>
      <c r="Z37" s="275" t="s">
        <v>31</v>
      </c>
      <c r="AA37" s="69" t="s">
        <v>52</v>
      </c>
      <c r="AB37" s="69" t="s">
        <v>54</v>
      </c>
      <c r="AC37" s="275" t="s">
        <v>54</v>
      </c>
      <c r="AD37" s="68" t="s">
        <v>30</v>
      </c>
      <c r="AE37" s="68" t="s">
        <v>31</v>
      </c>
      <c r="AF37" s="68" t="s">
        <v>31</v>
      </c>
      <c r="AG37" s="68" t="s">
        <v>31</v>
      </c>
      <c r="AH37" s="68" t="s">
        <v>31</v>
      </c>
      <c r="AI37" s="68" t="s">
        <v>31</v>
      </c>
      <c r="AJ37" s="68" t="s">
        <v>31</v>
      </c>
      <c r="AK37" s="275"/>
    </row>
    <row r="38" spans="1:37" ht="66.599999999999994" customHeight="1" x14ac:dyDescent="0.3">
      <c r="A38" s="268" t="s">
        <v>41</v>
      </c>
      <c r="B38" s="268" t="s">
        <v>43</v>
      </c>
      <c r="C38" s="268" t="s">
        <v>784</v>
      </c>
      <c r="D38" s="279"/>
      <c r="E38" s="296"/>
      <c r="F38" s="74"/>
      <c r="G38" s="296"/>
      <c r="H38" s="74"/>
      <c r="I38" s="296"/>
      <c r="J38" s="555" t="s">
        <v>61</v>
      </c>
      <c r="K38" s="74" t="s">
        <v>31</v>
      </c>
      <c r="L38" s="74" t="s">
        <v>31</v>
      </c>
      <c r="M38" s="74" t="s">
        <v>31</v>
      </c>
      <c r="N38" s="74" t="s">
        <v>31</v>
      </c>
      <c r="O38" s="74" t="s">
        <v>62</v>
      </c>
      <c r="P38" s="74" t="s">
        <v>67</v>
      </c>
      <c r="Q38" s="74" t="s">
        <v>61</v>
      </c>
      <c r="R38" s="74" t="s">
        <v>61</v>
      </c>
      <c r="S38" s="74" t="s">
        <v>30</v>
      </c>
      <c r="T38" s="74" t="s">
        <v>30</v>
      </c>
      <c r="U38" s="74" t="s">
        <v>30</v>
      </c>
      <c r="V38" s="74" t="s">
        <v>30</v>
      </c>
      <c r="W38" s="74" t="s">
        <v>30</v>
      </c>
      <c r="X38" s="297" t="s">
        <v>669</v>
      </c>
      <c r="Y38" s="297" t="s">
        <v>31</v>
      </c>
      <c r="Z38" s="297" t="s">
        <v>31</v>
      </c>
      <c r="AA38" s="74" t="s">
        <v>52</v>
      </c>
      <c r="AB38" s="74" t="s">
        <v>54</v>
      </c>
      <c r="AC38" s="297" t="s">
        <v>54</v>
      </c>
      <c r="AD38" s="296" t="s">
        <v>30</v>
      </c>
      <c r="AE38" s="296" t="s">
        <v>67</v>
      </c>
      <c r="AF38" s="296" t="s">
        <v>30</v>
      </c>
      <c r="AG38" s="296" t="s">
        <v>30</v>
      </c>
      <c r="AH38" s="296"/>
      <c r="AI38" s="296"/>
      <c r="AJ38" s="296"/>
      <c r="AK38" s="297"/>
    </row>
    <row r="39" spans="1:37" ht="63" customHeight="1" thickBot="1" x14ac:dyDescent="0.35">
      <c r="A39" s="268" t="s">
        <v>42</v>
      </c>
      <c r="B39" s="268" t="s">
        <v>43</v>
      </c>
      <c r="C39" s="268" t="s">
        <v>797</v>
      </c>
      <c r="D39" s="279" t="s">
        <v>790</v>
      </c>
      <c r="E39" s="68" t="s">
        <v>31</v>
      </c>
      <c r="F39" s="68" t="s">
        <v>31</v>
      </c>
      <c r="G39" s="68" t="s">
        <v>31</v>
      </c>
      <c r="H39" s="68" t="s">
        <v>31</v>
      </c>
      <c r="I39" s="68" t="s">
        <v>31</v>
      </c>
      <c r="J39" s="68" t="s">
        <v>31</v>
      </c>
      <c r="K39" s="68" t="s">
        <v>31</v>
      </c>
      <c r="L39" s="68" t="s">
        <v>31</v>
      </c>
      <c r="M39" s="68" t="s">
        <v>31</v>
      </c>
      <c r="N39" s="68" t="s">
        <v>31</v>
      </c>
      <c r="O39" s="68" t="s">
        <v>31</v>
      </c>
      <c r="P39" s="68" t="s">
        <v>31</v>
      </c>
      <c r="Q39" s="68" t="s">
        <v>31</v>
      </c>
      <c r="R39" s="68" t="s">
        <v>31</v>
      </c>
      <c r="S39" s="68" t="s">
        <v>31</v>
      </c>
      <c r="T39" s="68" t="s">
        <v>31</v>
      </c>
      <c r="U39" s="68" t="s">
        <v>31</v>
      </c>
      <c r="V39" s="68" t="s">
        <v>31</v>
      </c>
      <c r="W39" s="68" t="s">
        <v>31</v>
      </c>
      <c r="X39" s="275" t="s">
        <v>669</v>
      </c>
      <c r="Y39" s="275" t="s">
        <v>31</v>
      </c>
      <c r="Z39" s="275" t="s">
        <v>31</v>
      </c>
      <c r="AA39" s="68" t="s">
        <v>52</v>
      </c>
      <c r="AB39" s="68" t="s">
        <v>54</v>
      </c>
      <c r="AC39" s="275" t="s">
        <v>54</v>
      </c>
      <c r="AD39" s="68" t="s">
        <v>31</v>
      </c>
      <c r="AE39" s="68" t="s">
        <v>31</v>
      </c>
      <c r="AF39" s="68" t="s">
        <v>31</v>
      </c>
      <c r="AG39" s="68" t="s">
        <v>31</v>
      </c>
      <c r="AH39" s="68" t="s">
        <v>31</v>
      </c>
      <c r="AI39" s="68" t="s">
        <v>31</v>
      </c>
      <c r="AJ39" s="68" t="s">
        <v>31</v>
      </c>
      <c r="AK39" s="275"/>
    </row>
    <row r="40" spans="1:37" ht="31.5" customHeight="1" thickBot="1" x14ac:dyDescent="0.35">
      <c r="A40" s="264" t="s">
        <v>44</v>
      </c>
      <c r="B40" s="264" t="s">
        <v>234</v>
      </c>
      <c r="C40" s="264"/>
      <c r="D40" s="264"/>
      <c r="E40" s="291"/>
      <c r="F40" s="291"/>
      <c r="G40" s="291"/>
      <c r="H40" s="291"/>
      <c r="I40" s="291"/>
      <c r="J40" s="291"/>
      <c r="K40" s="291"/>
      <c r="L40" s="291"/>
      <c r="M40" s="291"/>
      <c r="N40" s="291"/>
      <c r="O40" s="291"/>
      <c r="P40" s="291"/>
      <c r="Q40" s="291"/>
      <c r="R40" s="291"/>
      <c r="S40" s="291"/>
      <c r="T40" s="291"/>
      <c r="U40" s="291"/>
      <c r="V40" s="291"/>
      <c r="W40" s="291"/>
      <c r="X40" s="292"/>
      <c r="Y40" s="292"/>
      <c r="Z40" s="292"/>
      <c r="AA40" s="291"/>
      <c r="AB40" s="291"/>
      <c r="AC40" s="292"/>
      <c r="AD40" s="291"/>
      <c r="AE40" s="291"/>
      <c r="AF40" s="291"/>
      <c r="AG40" s="291"/>
      <c r="AH40" s="291"/>
      <c r="AI40" s="291"/>
      <c r="AJ40" s="291"/>
      <c r="AK40" s="292"/>
    </row>
    <row r="41" spans="1:37" ht="50.1" customHeight="1" x14ac:dyDescent="0.3">
      <c r="A41" s="268" t="s">
        <v>47</v>
      </c>
      <c r="B41" s="288" t="s">
        <v>737</v>
      </c>
      <c r="C41" s="268" t="s">
        <v>326</v>
      </c>
      <c r="D41" s="279" t="s">
        <v>48</v>
      </c>
      <c r="E41" s="68" t="s">
        <v>31</v>
      </c>
      <c r="F41" s="68" t="s">
        <v>31</v>
      </c>
      <c r="G41" s="68" t="s">
        <v>31</v>
      </c>
      <c r="H41" s="68" t="s">
        <v>31</v>
      </c>
      <c r="I41" s="68" t="s">
        <v>31</v>
      </c>
      <c r="J41" s="68" t="s">
        <v>31</v>
      </c>
      <c r="K41" s="68" t="s">
        <v>31</v>
      </c>
      <c r="L41" s="68" t="s">
        <v>31</v>
      </c>
      <c r="M41" s="68" t="s">
        <v>31</v>
      </c>
      <c r="N41" s="69" t="s">
        <v>31</v>
      </c>
      <c r="O41" s="69"/>
      <c r="P41" s="69" t="s">
        <v>31</v>
      </c>
      <c r="Q41" s="69" t="s">
        <v>31</v>
      </c>
      <c r="R41" s="69" t="s">
        <v>31</v>
      </c>
      <c r="S41" s="69" t="s">
        <v>31</v>
      </c>
      <c r="T41" s="69" t="s">
        <v>31</v>
      </c>
      <c r="U41" s="69" t="s">
        <v>31</v>
      </c>
      <c r="V41" s="69" t="s">
        <v>31</v>
      </c>
      <c r="W41" s="69" t="s">
        <v>31</v>
      </c>
      <c r="X41" s="275" t="s">
        <v>669</v>
      </c>
      <c r="Y41" s="275" t="s">
        <v>31</v>
      </c>
      <c r="Z41" s="275" t="s">
        <v>31</v>
      </c>
      <c r="AA41" s="68" t="s">
        <v>52</v>
      </c>
      <c r="AB41" s="68" t="s">
        <v>54</v>
      </c>
      <c r="AC41" s="275" t="s">
        <v>54</v>
      </c>
      <c r="AD41" s="68" t="s">
        <v>31</v>
      </c>
      <c r="AE41" s="68" t="s">
        <v>31</v>
      </c>
      <c r="AF41" s="68" t="s">
        <v>31</v>
      </c>
      <c r="AG41" s="68" t="s">
        <v>31</v>
      </c>
      <c r="AH41" s="68" t="s">
        <v>31</v>
      </c>
      <c r="AI41" s="68" t="s">
        <v>31</v>
      </c>
      <c r="AJ41" s="68" t="s">
        <v>31</v>
      </c>
      <c r="AK41" s="275"/>
    </row>
    <row r="42" spans="1:37" ht="60.6" customHeight="1" x14ac:dyDescent="0.3">
      <c r="A42" s="268" t="s">
        <v>49</v>
      </c>
      <c r="B42" s="288" t="s">
        <v>43</v>
      </c>
      <c r="C42" s="268" t="s">
        <v>791</v>
      </c>
      <c r="D42" s="562" t="s">
        <v>277</v>
      </c>
      <c r="E42" s="71"/>
      <c r="F42" s="71"/>
      <c r="G42" s="71" t="s">
        <v>31</v>
      </c>
      <c r="H42" s="71" t="s">
        <v>31</v>
      </c>
      <c r="I42" s="71" t="s">
        <v>31</v>
      </c>
      <c r="J42" s="71"/>
      <c r="K42" s="71"/>
      <c r="L42" s="71"/>
      <c r="M42" s="71"/>
      <c r="N42" s="71"/>
      <c r="O42" s="72"/>
      <c r="P42" s="72"/>
      <c r="Q42" s="72"/>
      <c r="R42" s="72"/>
      <c r="S42" s="72"/>
      <c r="T42" s="72"/>
      <c r="U42" s="72"/>
      <c r="V42" s="71"/>
      <c r="W42" s="71"/>
      <c r="X42" s="278"/>
      <c r="Y42" s="278"/>
      <c r="Z42" s="278"/>
      <c r="AA42" s="71"/>
      <c r="AB42" s="71"/>
      <c r="AC42" s="278"/>
      <c r="AD42" s="71"/>
      <c r="AE42" s="71"/>
      <c r="AF42" s="71"/>
      <c r="AG42" s="71"/>
      <c r="AH42" s="71" t="s">
        <v>31</v>
      </c>
      <c r="AI42" s="71" t="s">
        <v>31</v>
      </c>
      <c r="AJ42" s="71" t="s">
        <v>31</v>
      </c>
      <c r="AK42" s="278"/>
    </row>
    <row r="43" spans="1:37" ht="58.8" customHeight="1" x14ac:dyDescent="0.3">
      <c r="A43" s="268" t="s">
        <v>50</v>
      </c>
      <c r="B43" s="288" t="s">
        <v>737</v>
      </c>
      <c r="C43" s="268" t="s">
        <v>792</v>
      </c>
      <c r="D43" s="277"/>
      <c r="E43" s="68" t="s">
        <v>31</v>
      </c>
      <c r="F43" s="68" t="s">
        <v>31</v>
      </c>
      <c r="G43" s="68" t="s">
        <v>31</v>
      </c>
      <c r="H43" s="68" t="s">
        <v>31</v>
      </c>
      <c r="I43" s="68" t="s">
        <v>31</v>
      </c>
      <c r="J43" s="68" t="s">
        <v>31</v>
      </c>
      <c r="K43" s="68" t="s">
        <v>31</v>
      </c>
      <c r="L43" s="68" t="s">
        <v>31</v>
      </c>
      <c r="M43" s="68" t="s">
        <v>31</v>
      </c>
      <c r="N43" s="68" t="s">
        <v>31</v>
      </c>
      <c r="O43" s="68"/>
      <c r="P43" s="68" t="s">
        <v>31</v>
      </c>
      <c r="Q43" s="68" t="s">
        <v>31</v>
      </c>
      <c r="R43" s="68" t="s">
        <v>31</v>
      </c>
      <c r="S43" s="68" t="s">
        <v>31</v>
      </c>
      <c r="T43" s="68" t="s">
        <v>31</v>
      </c>
      <c r="U43" s="68" t="s">
        <v>31</v>
      </c>
      <c r="V43" s="68" t="s">
        <v>31</v>
      </c>
      <c r="W43" s="68" t="s">
        <v>31</v>
      </c>
      <c r="X43" s="275" t="s">
        <v>669</v>
      </c>
      <c r="Y43" s="275" t="s">
        <v>31</v>
      </c>
      <c r="Z43" s="275" t="s">
        <v>31</v>
      </c>
      <c r="AA43" s="68" t="s">
        <v>52</v>
      </c>
      <c r="AB43" s="68" t="s">
        <v>54</v>
      </c>
      <c r="AC43" s="275" t="s">
        <v>54</v>
      </c>
      <c r="AD43" s="68" t="s">
        <v>31</v>
      </c>
      <c r="AE43" s="68" t="s">
        <v>31</v>
      </c>
      <c r="AF43" s="68" t="s">
        <v>31</v>
      </c>
      <c r="AG43" s="68" t="s">
        <v>31</v>
      </c>
      <c r="AH43" s="68" t="s">
        <v>31</v>
      </c>
      <c r="AI43" s="68" t="s">
        <v>31</v>
      </c>
      <c r="AJ43" s="68" t="s">
        <v>31</v>
      </c>
      <c r="AK43" s="275"/>
    </row>
    <row r="44" spans="1:37" ht="66.599999999999994" customHeight="1" x14ac:dyDescent="0.3">
      <c r="A44" s="268" t="s">
        <v>53</v>
      </c>
      <c r="B44" s="288" t="s">
        <v>43</v>
      </c>
      <c r="C44" s="268" t="s">
        <v>793</v>
      </c>
      <c r="D44" s="279" t="s">
        <v>277</v>
      </c>
      <c r="E44" s="71" t="s">
        <v>31</v>
      </c>
      <c r="F44" s="70" t="s">
        <v>31</v>
      </c>
      <c r="G44" s="71" t="s">
        <v>31</v>
      </c>
      <c r="H44" s="70" t="s">
        <v>31</v>
      </c>
      <c r="I44" s="71" t="s">
        <v>31</v>
      </c>
      <c r="J44" s="72"/>
      <c r="K44" s="70" t="s">
        <v>31</v>
      </c>
      <c r="L44" s="70" t="s">
        <v>31</v>
      </c>
      <c r="M44" s="70" t="s">
        <v>31</v>
      </c>
      <c r="N44" s="72" t="s">
        <v>31</v>
      </c>
      <c r="O44" s="70"/>
      <c r="P44" s="70" t="s">
        <v>31</v>
      </c>
      <c r="Q44" s="70" t="s">
        <v>31</v>
      </c>
      <c r="R44" s="70" t="s">
        <v>31</v>
      </c>
      <c r="S44" s="70" t="s">
        <v>31</v>
      </c>
      <c r="T44" s="70" t="s">
        <v>31</v>
      </c>
      <c r="U44" s="70"/>
      <c r="V44" s="72" t="s">
        <v>31</v>
      </c>
      <c r="W44" s="72" t="s">
        <v>31</v>
      </c>
      <c r="X44" s="293" t="s">
        <v>669</v>
      </c>
      <c r="Y44" s="293" t="s">
        <v>31</v>
      </c>
      <c r="Z44" s="293" t="s">
        <v>31</v>
      </c>
      <c r="AA44" s="70" t="s">
        <v>52</v>
      </c>
      <c r="AB44" s="70" t="s">
        <v>54</v>
      </c>
      <c r="AC44" s="293" t="s">
        <v>54</v>
      </c>
      <c r="AD44" s="325" t="s">
        <v>31</v>
      </c>
      <c r="AE44" s="325" t="s">
        <v>31</v>
      </c>
      <c r="AF44" s="325" t="s">
        <v>31</v>
      </c>
      <c r="AG44" s="325" t="s">
        <v>31</v>
      </c>
      <c r="AH44" s="71" t="s">
        <v>31</v>
      </c>
      <c r="AI44" s="71" t="s">
        <v>31</v>
      </c>
      <c r="AJ44" s="71" t="s">
        <v>31</v>
      </c>
      <c r="AK44" s="278"/>
    </row>
    <row r="45" spans="1:37" ht="64.8" customHeight="1" x14ac:dyDescent="0.3">
      <c r="A45" s="268" t="s">
        <v>235</v>
      </c>
      <c r="B45" s="288" t="s">
        <v>737</v>
      </c>
      <c r="C45" s="268" t="s">
        <v>794</v>
      </c>
      <c r="D45" s="559" t="s">
        <v>840</v>
      </c>
      <c r="E45" s="68"/>
      <c r="F45" s="69"/>
      <c r="G45" s="68"/>
      <c r="H45" s="69"/>
      <c r="I45" s="68"/>
      <c r="J45" s="69"/>
      <c r="K45" s="69"/>
      <c r="L45" s="69"/>
      <c r="M45" s="69"/>
      <c r="N45" s="69"/>
      <c r="O45" s="69" t="s">
        <v>30</v>
      </c>
      <c r="P45" s="69"/>
      <c r="Q45" s="69"/>
      <c r="R45" s="69"/>
      <c r="S45" s="69"/>
      <c r="T45" s="69"/>
      <c r="U45" s="69"/>
      <c r="V45" s="69"/>
      <c r="W45" s="69"/>
      <c r="X45" s="275"/>
      <c r="Y45" s="275"/>
      <c r="Z45" s="275"/>
      <c r="AA45" s="69"/>
      <c r="AB45" s="69"/>
      <c r="AC45" s="275"/>
      <c r="AD45" s="68"/>
      <c r="AE45" s="68"/>
      <c r="AF45" s="68"/>
      <c r="AG45" s="68"/>
      <c r="AH45" s="68"/>
      <c r="AI45" s="68"/>
      <c r="AJ45" s="68"/>
      <c r="AK45" s="275"/>
    </row>
    <row r="46" spans="1:37" ht="50.1" customHeight="1" x14ac:dyDescent="0.3">
      <c r="A46" s="268" t="s">
        <v>55</v>
      </c>
      <c r="B46" s="268" t="s">
        <v>56</v>
      </c>
      <c r="C46" s="268" t="s">
        <v>327</v>
      </c>
      <c r="D46" s="279" t="s">
        <v>236</v>
      </c>
      <c r="E46" s="71" t="s">
        <v>62</v>
      </c>
      <c r="F46" s="72" t="s">
        <v>30</v>
      </c>
      <c r="G46" s="71" t="s">
        <v>62</v>
      </c>
      <c r="H46" s="72" t="s">
        <v>30</v>
      </c>
      <c r="I46" s="71" t="s">
        <v>62</v>
      </c>
      <c r="J46" s="72" t="s">
        <v>67</v>
      </c>
      <c r="K46" s="72" t="s">
        <v>61</v>
      </c>
      <c r="L46" s="72" t="s">
        <v>61</v>
      </c>
      <c r="M46" s="72" t="s">
        <v>61</v>
      </c>
      <c r="N46" s="72" t="s">
        <v>30</v>
      </c>
      <c r="O46" s="72" t="s">
        <v>62</v>
      </c>
      <c r="P46" s="72" t="s">
        <v>67</v>
      </c>
      <c r="Q46" s="72" t="s">
        <v>61</v>
      </c>
      <c r="R46" s="72" t="s">
        <v>62</v>
      </c>
      <c r="S46" s="72" t="s">
        <v>30</v>
      </c>
      <c r="T46" s="72" t="s">
        <v>62</v>
      </c>
      <c r="U46" s="72" t="s">
        <v>67</v>
      </c>
      <c r="V46" s="72" t="s">
        <v>61</v>
      </c>
      <c r="W46" s="72" t="s">
        <v>30</v>
      </c>
      <c r="X46" s="278" t="s">
        <v>669</v>
      </c>
      <c r="Y46" s="278" t="s">
        <v>30</v>
      </c>
      <c r="Z46" s="278" t="s">
        <v>31</v>
      </c>
      <c r="AA46" s="72" t="s">
        <v>52</v>
      </c>
      <c r="AB46" s="72" t="s">
        <v>54</v>
      </c>
      <c r="AC46" s="278" t="s">
        <v>54</v>
      </c>
      <c r="AD46" s="71" t="s">
        <v>30</v>
      </c>
      <c r="AE46" s="71" t="s">
        <v>67</v>
      </c>
      <c r="AF46" s="71" t="s">
        <v>67</v>
      </c>
      <c r="AG46" s="71" t="s">
        <v>61</v>
      </c>
      <c r="AH46" s="270" t="s">
        <v>62</v>
      </c>
      <c r="AI46" s="270" t="s">
        <v>62</v>
      </c>
      <c r="AJ46" s="71" t="s">
        <v>30</v>
      </c>
      <c r="AK46" s="278"/>
    </row>
    <row r="47" spans="1:37" ht="50.1" customHeight="1" x14ac:dyDescent="0.3">
      <c r="A47" s="268" t="s">
        <v>237</v>
      </c>
      <c r="B47" s="268" t="s">
        <v>43</v>
      </c>
      <c r="C47" s="268" t="s">
        <v>788</v>
      </c>
      <c r="D47" s="279" t="s">
        <v>277</v>
      </c>
      <c r="E47" s="69" t="s">
        <v>31</v>
      </c>
      <c r="F47" s="69" t="s">
        <v>31</v>
      </c>
      <c r="G47" s="69" t="s">
        <v>31</v>
      </c>
      <c r="H47" s="69" t="s">
        <v>31</v>
      </c>
      <c r="I47" s="69" t="s">
        <v>31</v>
      </c>
      <c r="J47" s="69" t="s">
        <v>31</v>
      </c>
      <c r="K47" s="69" t="s">
        <v>31</v>
      </c>
      <c r="L47" s="69" t="s">
        <v>31</v>
      </c>
      <c r="M47" s="69" t="s">
        <v>31</v>
      </c>
      <c r="N47" s="69" t="s">
        <v>31</v>
      </c>
      <c r="O47" s="69"/>
      <c r="P47" s="69" t="s">
        <v>31</v>
      </c>
      <c r="Q47" s="69" t="s">
        <v>31</v>
      </c>
      <c r="R47" s="69" t="s">
        <v>31</v>
      </c>
      <c r="S47" s="69" t="s">
        <v>31</v>
      </c>
      <c r="T47" s="69" t="s">
        <v>31</v>
      </c>
      <c r="U47" s="69" t="s">
        <v>31</v>
      </c>
      <c r="V47" s="69" t="s">
        <v>31</v>
      </c>
      <c r="W47" s="69" t="s">
        <v>31</v>
      </c>
      <c r="X47" s="275" t="s">
        <v>669</v>
      </c>
      <c r="Y47" s="275" t="s">
        <v>31</v>
      </c>
      <c r="Z47" s="275" t="s">
        <v>31</v>
      </c>
      <c r="AA47" s="69" t="s">
        <v>52</v>
      </c>
      <c r="AB47" s="69" t="s">
        <v>54</v>
      </c>
      <c r="AC47" s="275" t="s">
        <v>54</v>
      </c>
      <c r="AD47" s="69" t="s">
        <v>31</v>
      </c>
      <c r="AE47" s="69" t="s">
        <v>31</v>
      </c>
      <c r="AF47" s="69" t="s">
        <v>31</v>
      </c>
      <c r="AG47" s="69" t="s">
        <v>31</v>
      </c>
      <c r="AH47" s="69" t="s">
        <v>31</v>
      </c>
      <c r="AI47" s="69" t="s">
        <v>31</v>
      </c>
      <c r="AJ47" s="69" t="s">
        <v>31</v>
      </c>
      <c r="AK47" s="290"/>
    </row>
    <row r="48" spans="1:37" ht="66" customHeight="1" x14ac:dyDescent="0.3">
      <c r="A48" s="268" t="s">
        <v>276</v>
      </c>
      <c r="B48" s="268" t="s">
        <v>43</v>
      </c>
      <c r="C48" s="268" t="s">
        <v>795</v>
      </c>
      <c r="D48" s="279" t="s">
        <v>277</v>
      </c>
      <c r="E48" s="71" t="s">
        <v>51</v>
      </c>
      <c r="F48" s="71" t="s">
        <v>51</v>
      </c>
      <c r="G48" s="71" t="s">
        <v>51</v>
      </c>
      <c r="H48" s="71" t="s">
        <v>51</v>
      </c>
      <c r="I48" s="71" t="s">
        <v>51</v>
      </c>
      <c r="J48" s="71" t="s">
        <v>51</v>
      </c>
      <c r="K48" s="71" t="s">
        <v>51</v>
      </c>
      <c r="L48" s="71" t="s">
        <v>51</v>
      </c>
      <c r="M48" s="71" t="s">
        <v>51</v>
      </c>
      <c r="N48" s="71" t="s">
        <v>51</v>
      </c>
      <c r="O48" s="71" t="s">
        <v>51</v>
      </c>
      <c r="P48" s="71" t="s">
        <v>51</v>
      </c>
      <c r="Q48" s="71" t="s">
        <v>51</v>
      </c>
      <c r="R48" s="71" t="s">
        <v>51</v>
      </c>
      <c r="S48" s="71" t="s">
        <v>51</v>
      </c>
      <c r="T48" s="71" t="s">
        <v>51</v>
      </c>
      <c r="U48" s="71" t="s">
        <v>51</v>
      </c>
      <c r="V48" s="71" t="s">
        <v>51</v>
      </c>
      <c r="W48" s="71" t="s">
        <v>51</v>
      </c>
      <c r="X48" s="71" t="s">
        <v>669</v>
      </c>
      <c r="Y48" s="71" t="s">
        <v>51</v>
      </c>
      <c r="Z48" s="71" t="s">
        <v>51</v>
      </c>
      <c r="AA48" s="71" t="s">
        <v>51</v>
      </c>
      <c r="AB48" s="71" t="s">
        <v>54</v>
      </c>
      <c r="AC48" s="71" t="s">
        <v>54</v>
      </c>
      <c r="AD48" s="71" t="s">
        <v>51</v>
      </c>
      <c r="AE48" s="71" t="s">
        <v>51</v>
      </c>
      <c r="AF48" s="71" t="s">
        <v>51</v>
      </c>
      <c r="AG48" s="71" t="s">
        <v>51</v>
      </c>
      <c r="AH48" s="70" t="s">
        <v>51</v>
      </c>
      <c r="AI48" s="70" t="s">
        <v>51</v>
      </c>
      <c r="AJ48" s="70" t="s">
        <v>51</v>
      </c>
      <c r="AK48" s="71"/>
    </row>
    <row r="49" spans="1:37" ht="69" customHeight="1" x14ac:dyDescent="0.3">
      <c r="A49" s="268" t="s">
        <v>238</v>
      </c>
      <c r="B49" s="268" t="s">
        <v>43</v>
      </c>
      <c r="C49" s="268" t="s">
        <v>796</v>
      </c>
      <c r="D49" s="279"/>
      <c r="E49" s="69" t="s">
        <v>31</v>
      </c>
      <c r="F49" s="69" t="s">
        <v>31</v>
      </c>
      <c r="G49" s="69" t="s">
        <v>31</v>
      </c>
      <c r="H49" s="69" t="s">
        <v>31</v>
      </c>
      <c r="I49" s="69" t="s">
        <v>31</v>
      </c>
      <c r="J49" s="69" t="s">
        <v>31</v>
      </c>
      <c r="K49" s="69" t="s">
        <v>31</v>
      </c>
      <c r="L49" s="69" t="s">
        <v>31</v>
      </c>
      <c r="M49" s="69" t="s">
        <v>31</v>
      </c>
      <c r="N49" s="69" t="s">
        <v>31</v>
      </c>
      <c r="O49" s="69" t="s">
        <v>31</v>
      </c>
      <c r="P49" s="69" t="s">
        <v>31</v>
      </c>
      <c r="Q49" s="69" t="s">
        <v>31</v>
      </c>
      <c r="R49" s="69" t="s">
        <v>31</v>
      </c>
      <c r="S49" s="69" t="s">
        <v>31</v>
      </c>
      <c r="T49" s="69" t="s">
        <v>31</v>
      </c>
      <c r="U49" s="69" t="s">
        <v>31</v>
      </c>
      <c r="V49" s="69" t="s">
        <v>31</v>
      </c>
      <c r="W49" s="69" t="s">
        <v>31</v>
      </c>
      <c r="X49" s="275" t="s">
        <v>669</v>
      </c>
      <c r="Y49" s="275" t="s">
        <v>31</v>
      </c>
      <c r="Z49" s="275" t="s">
        <v>31</v>
      </c>
      <c r="AA49" s="69" t="s">
        <v>52</v>
      </c>
      <c r="AB49" s="69" t="s">
        <v>54</v>
      </c>
      <c r="AC49" s="275" t="s">
        <v>54</v>
      </c>
      <c r="AD49" s="69" t="s">
        <v>31</v>
      </c>
      <c r="AE49" s="69" t="s">
        <v>31</v>
      </c>
      <c r="AF49" s="69" t="s">
        <v>31</v>
      </c>
      <c r="AG49" s="69" t="s">
        <v>31</v>
      </c>
      <c r="AH49" s="69" t="s">
        <v>31</v>
      </c>
      <c r="AI49" s="69" t="s">
        <v>31</v>
      </c>
      <c r="AJ49" s="69" t="s">
        <v>31</v>
      </c>
      <c r="AK49" s="290"/>
    </row>
    <row r="50" spans="1:37" ht="15" x14ac:dyDescent="0.3">
      <c r="A50" s="166"/>
      <c r="B50" s="166"/>
      <c r="C50" s="166"/>
      <c r="D50" s="166"/>
      <c r="E50" s="299"/>
      <c r="F50" s="299"/>
      <c r="G50" s="299"/>
      <c r="H50" s="299"/>
      <c r="I50" s="299"/>
      <c r="J50" s="299"/>
      <c r="K50" s="299"/>
      <c r="L50" s="299"/>
      <c r="M50" s="299"/>
      <c r="N50" s="299"/>
      <c r="O50" s="299"/>
      <c r="P50" s="299"/>
      <c r="Q50" s="299"/>
      <c r="R50" s="299"/>
      <c r="S50" s="299"/>
      <c r="T50" s="299"/>
      <c r="U50" s="299"/>
      <c r="V50" s="299"/>
      <c r="W50" s="299"/>
      <c r="X50" s="300"/>
      <c r="Y50" s="300"/>
      <c r="Z50" s="300"/>
      <c r="AA50" s="299"/>
      <c r="AB50" s="299"/>
      <c r="AC50" s="300"/>
      <c r="AD50" s="299"/>
      <c r="AE50" s="299"/>
      <c r="AF50" s="299"/>
      <c r="AG50" s="299"/>
      <c r="AH50" s="299"/>
      <c r="AI50" s="299"/>
      <c r="AJ50" s="299"/>
      <c r="AK50" s="300"/>
    </row>
    <row r="51" spans="1:37" ht="15" x14ac:dyDescent="0.3">
      <c r="A51" s="62"/>
      <c r="B51" s="62"/>
      <c r="C51" s="62"/>
      <c r="D51" s="62"/>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row>
    <row r="52" spans="1:37" ht="15" x14ac:dyDescent="0.3">
      <c r="A52" s="62"/>
      <c r="B52" s="62"/>
      <c r="C52" s="62"/>
      <c r="D52" s="62"/>
      <c r="E52" s="75"/>
      <c r="F52" s="75"/>
      <c r="G52" s="75"/>
      <c r="H52" s="75"/>
      <c r="I52" s="75"/>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row>
  </sheetData>
  <mergeCells count="1">
    <mergeCell ref="B3:C3"/>
  </mergeCells>
  <phoneticPr fontId="52" type="noConversion"/>
  <pageMargins left="0.70866141732283472" right="0.70866141732283472" top="0.43307086614173229" bottom="0.78740157480314965" header="0.31496062992125984" footer="0.31496062992125984"/>
  <pageSetup paperSize="8" scale="34" orientation="landscape" r:id="rId1"/>
  <headerFooter>
    <oddHeader>&amp;CAusschreibung Reinigung Gemeinde Oberhaching 2026</oddHeader>
  </headerFooter>
  <rowBreaks count="1" manualBreakCount="1">
    <brk id="32" max="2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ACFB-824F-47EA-9948-C4663D37CBBF}">
  <sheetPr codeName="Tabelle5">
    <tabColor rgb="FF00B050"/>
  </sheetPr>
  <dimension ref="A1:W52"/>
  <sheetViews>
    <sheetView zoomScale="50" zoomScaleNormal="50" zoomScaleSheetLayoutView="40" zoomScalePageLayoutView="30" workbookViewId="0">
      <selection activeCell="D3" sqref="D3"/>
    </sheetView>
  </sheetViews>
  <sheetFormatPr baseColWidth="10" defaultRowHeight="14.4" x14ac:dyDescent="0.3"/>
  <cols>
    <col min="1" max="1" width="53.5546875" customWidth="1"/>
    <col min="2" max="2" width="45.33203125" customWidth="1"/>
    <col min="3" max="3" width="55.109375" customWidth="1"/>
    <col min="4" max="4" width="54.88671875" customWidth="1"/>
    <col min="6" max="6" width="10" customWidth="1"/>
  </cols>
  <sheetData>
    <row r="1" spans="1:23" ht="34.5" customHeight="1" x14ac:dyDescent="0.3">
      <c r="A1" s="239" t="s">
        <v>832</v>
      </c>
      <c r="B1" s="240"/>
      <c r="C1" s="240"/>
      <c r="D1" s="240"/>
      <c r="E1" s="240"/>
      <c r="F1" s="240"/>
      <c r="G1" s="240"/>
      <c r="H1" s="240"/>
      <c r="I1" s="240"/>
      <c r="J1" s="240"/>
      <c r="K1" s="240"/>
      <c r="L1" s="240"/>
      <c r="M1" s="240"/>
      <c r="N1" s="240"/>
      <c r="O1" s="240"/>
      <c r="P1" s="240"/>
      <c r="Q1" s="240"/>
      <c r="R1" s="240"/>
      <c r="S1" s="240"/>
      <c r="T1" s="240"/>
      <c r="U1" s="240"/>
      <c r="V1" s="241"/>
      <c r="W1" s="61"/>
    </row>
    <row r="2" spans="1:23" ht="15.6" thickBot="1" x14ac:dyDescent="0.35">
      <c r="A2" s="62"/>
      <c r="B2" s="62"/>
      <c r="C2" s="62"/>
      <c r="D2" s="62"/>
      <c r="E2" s="63"/>
      <c r="F2" s="63"/>
      <c r="G2" s="63"/>
      <c r="H2" s="63"/>
      <c r="I2" s="63"/>
      <c r="J2" s="63"/>
      <c r="K2" s="63"/>
      <c r="L2" s="63"/>
      <c r="M2" s="63"/>
      <c r="N2" s="63"/>
      <c r="O2" s="63"/>
      <c r="P2" s="63"/>
      <c r="Q2" s="63"/>
      <c r="R2" s="63"/>
      <c r="S2" s="63"/>
      <c r="T2" s="63"/>
      <c r="U2" s="63"/>
      <c r="V2" s="242"/>
      <c r="W2" s="9"/>
    </row>
    <row r="3" spans="1:23" ht="158.25" customHeight="1" thickBot="1" x14ac:dyDescent="0.35">
      <c r="A3" s="243" t="s">
        <v>351</v>
      </c>
      <c r="B3" s="609" t="s">
        <v>839</v>
      </c>
      <c r="C3" s="610"/>
      <c r="D3" s="531"/>
      <c r="E3" s="244" t="s">
        <v>516</v>
      </c>
      <c r="F3" s="244" t="s">
        <v>173</v>
      </c>
      <c r="G3" s="244" t="s">
        <v>511</v>
      </c>
      <c r="H3" s="244" t="s">
        <v>510</v>
      </c>
      <c r="I3" s="244" t="s">
        <v>175</v>
      </c>
      <c r="J3" s="244" t="s">
        <v>177</v>
      </c>
      <c r="K3" s="244" t="s">
        <v>177</v>
      </c>
      <c r="L3" s="244" t="s">
        <v>177</v>
      </c>
      <c r="M3" s="245" t="s">
        <v>178</v>
      </c>
      <c r="N3" s="245" t="s">
        <v>179</v>
      </c>
      <c r="O3" s="246" t="s">
        <v>180</v>
      </c>
      <c r="P3" s="246" t="s">
        <v>181</v>
      </c>
      <c r="Q3" s="247" t="s">
        <v>724</v>
      </c>
      <c r="R3" s="247" t="s">
        <v>724</v>
      </c>
      <c r="S3" s="247" t="s">
        <v>724</v>
      </c>
      <c r="T3" s="245" t="s">
        <v>513</v>
      </c>
      <c r="U3" s="248" t="s">
        <v>183</v>
      </c>
      <c r="V3" s="248" t="s">
        <v>245</v>
      </c>
      <c r="W3" s="64"/>
    </row>
    <row r="4" spans="1:23" ht="25.5" customHeight="1" thickBot="1" x14ac:dyDescent="0.35">
      <c r="A4" s="249"/>
      <c r="B4" s="250"/>
      <c r="C4" s="250"/>
      <c r="D4" s="251" t="s">
        <v>184</v>
      </c>
      <c r="E4" s="252" t="s">
        <v>185</v>
      </c>
      <c r="F4" s="252" t="s">
        <v>186</v>
      </c>
      <c r="G4" s="252" t="s">
        <v>189</v>
      </c>
      <c r="H4" s="252" t="s">
        <v>512</v>
      </c>
      <c r="I4" s="253" t="s">
        <v>190</v>
      </c>
      <c r="J4" s="252" t="s">
        <v>192</v>
      </c>
      <c r="K4" s="252" t="s">
        <v>192</v>
      </c>
      <c r="L4" s="252" t="s">
        <v>192</v>
      </c>
      <c r="M4" s="252" t="s">
        <v>193</v>
      </c>
      <c r="N4" s="252" t="s">
        <v>194</v>
      </c>
      <c r="O4" s="252" t="s">
        <v>171</v>
      </c>
      <c r="P4" s="252" t="s">
        <v>172</v>
      </c>
      <c r="Q4" s="252" t="s">
        <v>195</v>
      </c>
      <c r="R4" s="252" t="s">
        <v>195</v>
      </c>
      <c r="S4" s="252" t="s">
        <v>195</v>
      </c>
      <c r="T4" s="252" t="s">
        <v>199</v>
      </c>
      <c r="U4" s="252" t="s">
        <v>200</v>
      </c>
      <c r="V4" s="254" t="s">
        <v>16</v>
      </c>
      <c r="W4" s="64"/>
    </row>
    <row r="5" spans="1:23" ht="31.5" customHeight="1" thickBot="1" x14ac:dyDescent="0.35">
      <c r="A5" s="62"/>
      <c r="B5" s="62"/>
      <c r="C5" s="62"/>
      <c r="D5" s="255" t="s">
        <v>204</v>
      </c>
      <c r="E5" s="256" t="s">
        <v>62</v>
      </c>
      <c r="F5" s="256" t="s">
        <v>62</v>
      </c>
      <c r="G5" s="256" t="s">
        <v>61</v>
      </c>
      <c r="H5" s="256" t="s">
        <v>61</v>
      </c>
      <c r="I5" s="257" t="s">
        <v>61</v>
      </c>
      <c r="J5" s="256" t="s">
        <v>61</v>
      </c>
      <c r="K5" s="256" t="s">
        <v>62</v>
      </c>
      <c r="L5" s="256" t="s">
        <v>30</v>
      </c>
      <c r="M5" s="256" t="s">
        <v>61</v>
      </c>
      <c r="N5" s="256" t="s">
        <v>61</v>
      </c>
      <c r="O5" s="256" t="s">
        <v>61</v>
      </c>
      <c r="P5" s="256" t="s">
        <v>61</v>
      </c>
      <c r="Q5" s="256" t="s">
        <v>62</v>
      </c>
      <c r="R5" s="256" t="s">
        <v>30</v>
      </c>
      <c r="S5" s="256" t="s">
        <v>31</v>
      </c>
      <c r="T5" s="256" t="s">
        <v>61</v>
      </c>
      <c r="U5" s="256" t="s">
        <v>61</v>
      </c>
      <c r="V5" s="258" t="s">
        <v>68</v>
      </c>
      <c r="W5" s="64"/>
    </row>
    <row r="6" spans="1:23" ht="24.6" customHeight="1" thickBot="1" x14ac:dyDescent="0.35">
      <c r="A6" s="65" t="s">
        <v>13</v>
      </c>
      <c r="B6" s="66" t="s">
        <v>14</v>
      </c>
      <c r="C6" s="66" t="s">
        <v>311</v>
      </c>
      <c r="D6" s="66" t="s">
        <v>15</v>
      </c>
      <c r="E6" s="259" t="s">
        <v>676</v>
      </c>
      <c r="F6" s="260" t="s">
        <v>473</v>
      </c>
      <c r="G6" s="261" t="s">
        <v>483</v>
      </c>
      <c r="H6" s="261" t="s">
        <v>517</v>
      </c>
      <c r="I6" s="259" t="s">
        <v>481</v>
      </c>
      <c r="J6" s="259" t="s">
        <v>479</v>
      </c>
      <c r="K6" s="259" t="s">
        <v>682</v>
      </c>
      <c r="L6" s="259" t="s">
        <v>504</v>
      </c>
      <c r="M6" s="259" t="s">
        <v>475</v>
      </c>
      <c r="N6" s="259" t="s">
        <v>472</v>
      </c>
      <c r="O6" s="259" t="s">
        <v>486</v>
      </c>
      <c r="P6" s="259" t="s">
        <v>518</v>
      </c>
      <c r="Q6" s="262" t="s">
        <v>759</v>
      </c>
      <c r="R6" s="262" t="s">
        <v>489</v>
      </c>
      <c r="S6" s="262" t="s">
        <v>490</v>
      </c>
      <c r="T6" s="259" t="s">
        <v>492</v>
      </c>
      <c r="U6" s="261" t="s">
        <v>476</v>
      </c>
      <c r="V6" s="263" t="s">
        <v>503</v>
      </c>
      <c r="W6" s="64"/>
    </row>
    <row r="7" spans="1:23" ht="42.75" customHeight="1" thickBot="1" x14ac:dyDescent="0.35">
      <c r="A7" s="264" t="s">
        <v>17</v>
      </c>
      <c r="B7" s="265" t="s">
        <v>205</v>
      </c>
      <c r="C7" s="265"/>
      <c r="D7" s="265"/>
      <c r="E7" s="266"/>
      <c r="F7" s="266"/>
      <c r="G7" s="266"/>
      <c r="H7" s="266"/>
      <c r="I7" s="266"/>
      <c r="J7" s="266"/>
      <c r="K7" s="266"/>
      <c r="L7" s="266"/>
      <c r="M7" s="266"/>
      <c r="N7" s="266"/>
      <c r="O7" s="266"/>
      <c r="P7" s="266"/>
      <c r="Q7" s="266"/>
      <c r="R7" s="266"/>
      <c r="S7" s="267"/>
      <c r="T7" s="266"/>
      <c r="U7" s="266"/>
      <c r="V7" s="267"/>
      <c r="W7" s="64"/>
    </row>
    <row r="8" spans="1:23" ht="50.1" customHeight="1" x14ac:dyDescent="0.3">
      <c r="A8" s="268" t="s">
        <v>18</v>
      </c>
      <c r="B8" s="268" t="s">
        <v>19</v>
      </c>
      <c r="C8" s="268" t="s">
        <v>312</v>
      </c>
      <c r="D8" s="269" t="s">
        <v>206</v>
      </c>
      <c r="E8" s="270" t="s">
        <v>62</v>
      </c>
      <c r="F8" s="271" t="s">
        <v>62</v>
      </c>
      <c r="G8" s="271" t="s">
        <v>61</v>
      </c>
      <c r="H8" s="271" t="s">
        <v>61</v>
      </c>
      <c r="I8" s="271" t="s">
        <v>61</v>
      </c>
      <c r="J8" s="271" t="s">
        <v>61</v>
      </c>
      <c r="K8" s="271" t="s">
        <v>62</v>
      </c>
      <c r="L8" s="271" t="s">
        <v>30</v>
      </c>
      <c r="M8" s="271" t="s">
        <v>61</v>
      </c>
      <c r="N8" s="271" t="s">
        <v>61</v>
      </c>
      <c r="O8" s="271" t="s">
        <v>61</v>
      </c>
      <c r="P8" s="271" t="s">
        <v>61</v>
      </c>
      <c r="Q8" s="271" t="s">
        <v>62</v>
      </c>
      <c r="R8" s="271" t="s">
        <v>30</v>
      </c>
      <c r="S8" s="272" t="s">
        <v>31</v>
      </c>
      <c r="T8" s="271" t="s">
        <v>61</v>
      </c>
      <c r="U8" s="270" t="s">
        <v>61</v>
      </c>
      <c r="V8" s="272"/>
      <c r="W8" s="9"/>
    </row>
    <row r="9" spans="1:23" ht="78" customHeight="1" x14ac:dyDescent="0.3">
      <c r="A9" s="268" t="s">
        <v>207</v>
      </c>
      <c r="B9" s="268" t="s">
        <v>799</v>
      </c>
      <c r="C9" s="268" t="s">
        <v>313</v>
      </c>
      <c r="D9" s="269" t="s">
        <v>328</v>
      </c>
      <c r="E9" s="273" t="s">
        <v>62</v>
      </c>
      <c r="F9" s="274" t="s">
        <v>62</v>
      </c>
      <c r="G9" s="274" t="s">
        <v>61</v>
      </c>
      <c r="H9" s="274" t="s">
        <v>61</v>
      </c>
      <c r="I9" s="274" t="s">
        <v>61</v>
      </c>
      <c r="J9" s="274" t="s">
        <v>61</v>
      </c>
      <c r="K9" s="274" t="s">
        <v>62</v>
      </c>
      <c r="L9" s="274" t="s">
        <v>30</v>
      </c>
      <c r="M9" s="274" t="s">
        <v>61</v>
      </c>
      <c r="N9" s="274" t="s">
        <v>61</v>
      </c>
      <c r="O9" s="274" t="s">
        <v>61</v>
      </c>
      <c r="P9" s="274" t="s">
        <v>61</v>
      </c>
      <c r="Q9" s="274" t="s">
        <v>62</v>
      </c>
      <c r="R9" s="274" t="s">
        <v>30</v>
      </c>
      <c r="S9" s="275" t="s">
        <v>31</v>
      </c>
      <c r="T9" s="274" t="s">
        <v>61</v>
      </c>
      <c r="U9" s="273" t="s">
        <v>61</v>
      </c>
      <c r="V9" s="276"/>
      <c r="W9" s="9"/>
    </row>
    <row r="10" spans="1:23" ht="50.1" customHeight="1" x14ac:dyDescent="0.3">
      <c r="A10" s="268" t="s">
        <v>209</v>
      </c>
      <c r="B10" s="268" t="s">
        <v>21</v>
      </c>
      <c r="C10" s="288" t="s">
        <v>314</v>
      </c>
      <c r="D10" s="277" t="s">
        <v>210</v>
      </c>
      <c r="E10" s="270" t="s">
        <v>62</v>
      </c>
      <c r="F10" s="72" t="s">
        <v>62</v>
      </c>
      <c r="G10" s="72" t="s">
        <v>61</v>
      </c>
      <c r="H10" s="72" t="s">
        <v>61</v>
      </c>
      <c r="I10" s="72" t="s">
        <v>61</v>
      </c>
      <c r="J10" s="72" t="s">
        <v>61</v>
      </c>
      <c r="K10" s="72" t="s">
        <v>62</v>
      </c>
      <c r="L10" s="72" t="s">
        <v>30</v>
      </c>
      <c r="M10" s="72" t="s">
        <v>61</v>
      </c>
      <c r="N10" s="72" t="s">
        <v>61</v>
      </c>
      <c r="O10" s="72"/>
      <c r="P10" s="72"/>
      <c r="Q10" s="271" t="s">
        <v>62</v>
      </c>
      <c r="R10" s="271" t="s">
        <v>30</v>
      </c>
      <c r="S10" s="278" t="s">
        <v>31</v>
      </c>
      <c r="T10" s="72" t="s">
        <v>61</v>
      </c>
      <c r="U10" s="71"/>
      <c r="V10" s="278"/>
      <c r="W10" s="9"/>
    </row>
    <row r="11" spans="1:23" ht="50.1" customHeight="1" x14ac:dyDescent="0.3">
      <c r="A11" s="268" t="s">
        <v>211</v>
      </c>
      <c r="B11" s="268" t="s">
        <v>280</v>
      </c>
      <c r="C11" s="268" t="s">
        <v>612</v>
      </c>
      <c r="D11" s="279"/>
      <c r="E11" s="273"/>
      <c r="F11" s="274"/>
      <c r="G11" s="274"/>
      <c r="H11" s="274"/>
      <c r="I11" s="274"/>
      <c r="J11" s="274"/>
      <c r="K11" s="274"/>
      <c r="L11" s="274"/>
      <c r="M11" s="274"/>
      <c r="N11" s="274"/>
      <c r="O11" s="274" t="s">
        <v>61</v>
      </c>
      <c r="P11" s="274"/>
      <c r="Q11" s="274"/>
      <c r="R11" s="274"/>
      <c r="S11" s="276"/>
      <c r="T11" s="274"/>
      <c r="U11" s="273" t="s">
        <v>30</v>
      </c>
      <c r="V11" s="276"/>
      <c r="W11" s="9"/>
    </row>
    <row r="12" spans="1:23" ht="50.1" customHeight="1" x14ac:dyDescent="0.3">
      <c r="A12" s="268" t="s">
        <v>212</v>
      </c>
      <c r="B12" s="268" t="s">
        <v>737</v>
      </c>
      <c r="C12" s="268" t="s">
        <v>315</v>
      </c>
      <c r="D12" s="279"/>
      <c r="E12" s="71" t="s">
        <v>30</v>
      </c>
      <c r="F12" s="72" t="s">
        <v>30</v>
      </c>
      <c r="G12" s="72" t="s">
        <v>30</v>
      </c>
      <c r="H12" s="72" t="s">
        <v>30</v>
      </c>
      <c r="I12" s="72" t="s">
        <v>30</v>
      </c>
      <c r="J12" s="72" t="s">
        <v>30</v>
      </c>
      <c r="K12" s="72" t="s">
        <v>30</v>
      </c>
      <c r="L12" s="72" t="s">
        <v>30</v>
      </c>
      <c r="M12" s="72" t="s">
        <v>30</v>
      </c>
      <c r="N12" s="72" t="s">
        <v>30</v>
      </c>
      <c r="O12" s="72" t="s">
        <v>30</v>
      </c>
      <c r="P12" s="72" t="s">
        <v>30</v>
      </c>
      <c r="Q12" s="72" t="s">
        <v>30</v>
      </c>
      <c r="R12" s="72" t="s">
        <v>30</v>
      </c>
      <c r="S12" s="278" t="s">
        <v>31</v>
      </c>
      <c r="T12" s="72" t="s">
        <v>30</v>
      </c>
      <c r="U12" s="71" t="s">
        <v>30</v>
      </c>
      <c r="V12" s="278"/>
      <c r="W12" s="64"/>
    </row>
    <row r="13" spans="1:23" ht="50.1" customHeight="1" thickBot="1" x14ac:dyDescent="0.35">
      <c r="A13" s="268" t="s">
        <v>213</v>
      </c>
      <c r="B13" s="268" t="s">
        <v>22</v>
      </c>
      <c r="C13" s="268" t="s">
        <v>316</v>
      </c>
      <c r="D13" s="279" t="s">
        <v>23</v>
      </c>
      <c r="E13" s="280"/>
      <c r="F13" s="281"/>
      <c r="G13" s="274" t="s">
        <v>61</v>
      </c>
      <c r="H13" s="274" t="s">
        <v>61</v>
      </c>
      <c r="I13" s="274" t="s">
        <v>61</v>
      </c>
      <c r="J13" s="274"/>
      <c r="K13" s="274"/>
      <c r="L13" s="274"/>
      <c r="M13" s="274"/>
      <c r="N13" s="274"/>
      <c r="O13" s="274" t="s">
        <v>61</v>
      </c>
      <c r="P13" s="274"/>
      <c r="Q13" s="274"/>
      <c r="R13" s="274"/>
      <c r="S13" s="276"/>
      <c r="T13" s="274"/>
      <c r="U13" s="323"/>
      <c r="V13" s="282"/>
      <c r="W13" s="9"/>
    </row>
    <row r="14" spans="1:23" ht="16.2" thickBot="1" x14ac:dyDescent="0.35">
      <c r="A14" s="264" t="s">
        <v>24</v>
      </c>
      <c r="B14" s="264" t="s">
        <v>214</v>
      </c>
      <c r="C14" s="264"/>
      <c r="D14" s="264"/>
      <c r="E14" s="283"/>
      <c r="F14" s="283"/>
      <c r="G14" s="236"/>
      <c r="H14" s="236"/>
      <c r="I14" s="236"/>
      <c r="J14" s="236"/>
      <c r="K14" s="236"/>
      <c r="L14" s="236"/>
      <c r="M14" s="236"/>
      <c r="N14" s="236"/>
      <c r="O14" s="236"/>
      <c r="P14" s="236"/>
      <c r="Q14" s="236"/>
      <c r="R14" s="236"/>
      <c r="S14" s="284"/>
      <c r="T14" s="236"/>
      <c r="U14" s="236"/>
      <c r="V14" s="285"/>
      <c r="W14" s="64"/>
    </row>
    <row r="15" spans="1:23" ht="74.25" customHeight="1" x14ac:dyDescent="0.3">
      <c r="A15" s="268" t="s">
        <v>25</v>
      </c>
      <c r="B15" s="268" t="s">
        <v>26</v>
      </c>
      <c r="C15" s="268" t="s">
        <v>317</v>
      </c>
      <c r="D15" s="277" t="s">
        <v>215</v>
      </c>
      <c r="E15" s="270" t="s">
        <v>62</v>
      </c>
      <c r="F15" s="67" t="s">
        <v>62</v>
      </c>
      <c r="G15" s="72" t="s">
        <v>61</v>
      </c>
      <c r="H15" s="72" t="s">
        <v>61</v>
      </c>
      <c r="I15" s="72" t="s">
        <v>61</v>
      </c>
      <c r="J15" s="72" t="s">
        <v>61</v>
      </c>
      <c r="K15" s="72" t="s">
        <v>62</v>
      </c>
      <c r="L15" s="72" t="s">
        <v>30</v>
      </c>
      <c r="M15" s="72" t="s">
        <v>61</v>
      </c>
      <c r="N15" s="72" t="s">
        <v>61</v>
      </c>
      <c r="O15" s="72" t="s">
        <v>61</v>
      </c>
      <c r="P15" s="72" t="s">
        <v>61</v>
      </c>
      <c r="Q15" s="72" t="s">
        <v>62</v>
      </c>
      <c r="R15" s="72" t="s">
        <v>30</v>
      </c>
      <c r="S15" s="278" t="s">
        <v>31</v>
      </c>
      <c r="T15" s="72" t="s">
        <v>61</v>
      </c>
      <c r="U15" s="270" t="s">
        <v>61</v>
      </c>
      <c r="V15" s="287"/>
      <c r="W15" s="9"/>
    </row>
    <row r="16" spans="1:23" ht="62.25" customHeight="1" x14ac:dyDescent="0.3">
      <c r="A16" s="268" t="s">
        <v>27</v>
      </c>
      <c r="B16" s="288" t="s">
        <v>28</v>
      </c>
      <c r="C16" s="288" t="s">
        <v>318</v>
      </c>
      <c r="D16" s="289"/>
      <c r="E16" s="273" t="s">
        <v>62</v>
      </c>
      <c r="F16" s="69" t="s">
        <v>62</v>
      </c>
      <c r="G16" s="69" t="s">
        <v>61</v>
      </c>
      <c r="H16" s="69" t="s">
        <v>61</v>
      </c>
      <c r="I16" s="69" t="s">
        <v>61</v>
      </c>
      <c r="J16" s="69" t="s">
        <v>61</v>
      </c>
      <c r="K16" s="69" t="s">
        <v>62</v>
      </c>
      <c r="L16" s="69" t="s">
        <v>30</v>
      </c>
      <c r="M16" s="69" t="s">
        <v>61</v>
      </c>
      <c r="N16" s="69" t="s">
        <v>61</v>
      </c>
      <c r="O16" s="69" t="s">
        <v>61</v>
      </c>
      <c r="P16" s="69" t="s">
        <v>61</v>
      </c>
      <c r="Q16" s="274" t="s">
        <v>62</v>
      </c>
      <c r="R16" s="274" t="s">
        <v>30</v>
      </c>
      <c r="S16" s="275" t="s">
        <v>31</v>
      </c>
      <c r="T16" s="69" t="s">
        <v>61</v>
      </c>
      <c r="U16" s="68" t="s">
        <v>61</v>
      </c>
      <c r="V16" s="275"/>
      <c r="W16" s="9"/>
    </row>
    <row r="17" spans="1:23" ht="78" customHeight="1" x14ac:dyDescent="0.3">
      <c r="A17" s="268" t="s">
        <v>29</v>
      </c>
      <c r="B17" s="268" t="s">
        <v>240</v>
      </c>
      <c r="C17" s="556" t="s">
        <v>789</v>
      </c>
      <c r="D17" s="277"/>
      <c r="E17" s="71" t="s">
        <v>30</v>
      </c>
      <c r="F17" s="71" t="s">
        <v>30</v>
      </c>
      <c r="G17" s="71" t="s">
        <v>30</v>
      </c>
      <c r="H17" s="71" t="s">
        <v>30</v>
      </c>
      <c r="I17" s="71" t="s">
        <v>30</v>
      </c>
      <c r="J17" s="71" t="s">
        <v>30</v>
      </c>
      <c r="K17" s="71" t="s">
        <v>30</v>
      </c>
      <c r="L17" s="71" t="s">
        <v>30</v>
      </c>
      <c r="M17" s="71" t="s">
        <v>30</v>
      </c>
      <c r="N17" s="71" t="s">
        <v>30</v>
      </c>
      <c r="O17" s="71" t="s">
        <v>30</v>
      </c>
      <c r="P17" s="72" t="s">
        <v>30</v>
      </c>
      <c r="Q17" s="72" t="s">
        <v>30</v>
      </c>
      <c r="R17" s="72" t="s">
        <v>30</v>
      </c>
      <c r="S17" s="278" t="s">
        <v>31</v>
      </c>
      <c r="T17" s="71" t="s">
        <v>30</v>
      </c>
      <c r="U17" s="71" t="s">
        <v>30</v>
      </c>
      <c r="V17" s="278"/>
      <c r="W17" s="9"/>
    </row>
    <row r="18" spans="1:23" ht="78.75" customHeight="1" x14ac:dyDescent="0.3">
      <c r="A18" s="268" t="s">
        <v>216</v>
      </c>
      <c r="B18" s="556" t="s">
        <v>775</v>
      </c>
      <c r="C18" s="557" t="s">
        <v>319</v>
      </c>
      <c r="D18" s="269" t="s">
        <v>241</v>
      </c>
      <c r="E18" s="69" t="s">
        <v>62</v>
      </c>
      <c r="F18" s="69" t="s">
        <v>62</v>
      </c>
      <c r="G18" s="69" t="s">
        <v>61</v>
      </c>
      <c r="H18" s="69" t="s">
        <v>61</v>
      </c>
      <c r="I18" s="69" t="s">
        <v>61</v>
      </c>
      <c r="J18" s="69"/>
      <c r="K18" s="69"/>
      <c r="L18" s="69"/>
      <c r="M18" s="69" t="s">
        <v>61</v>
      </c>
      <c r="N18" s="69" t="s">
        <v>61</v>
      </c>
      <c r="O18" s="69" t="s">
        <v>61</v>
      </c>
      <c r="P18" s="69" t="s">
        <v>61</v>
      </c>
      <c r="Q18" s="274" t="s">
        <v>62</v>
      </c>
      <c r="R18" s="274" t="s">
        <v>30</v>
      </c>
      <c r="S18" s="275" t="s">
        <v>31</v>
      </c>
      <c r="T18" s="69" t="s">
        <v>61</v>
      </c>
      <c r="U18" s="69" t="s">
        <v>61</v>
      </c>
      <c r="V18" s="290"/>
      <c r="W18" s="9"/>
    </row>
    <row r="19" spans="1:23" ht="69.75" customHeight="1" x14ac:dyDescent="0.3">
      <c r="A19" s="268" t="s">
        <v>32</v>
      </c>
      <c r="B19" s="556" t="s">
        <v>43</v>
      </c>
      <c r="C19" s="556" t="s">
        <v>788</v>
      </c>
      <c r="D19" s="558" t="s">
        <v>277</v>
      </c>
      <c r="E19" s="71" t="s">
        <v>62</v>
      </c>
      <c r="F19" s="72" t="s">
        <v>62</v>
      </c>
      <c r="G19" s="72" t="s">
        <v>61</v>
      </c>
      <c r="H19" s="72" t="s">
        <v>61</v>
      </c>
      <c r="I19" s="71" t="s">
        <v>61</v>
      </c>
      <c r="J19" s="71" t="s">
        <v>61</v>
      </c>
      <c r="K19" s="71" t="s">
        <v>62</v>
      </c>
      <c r="L19" s="71" t="s">
        <v>30</v>
      </c>
      <c r="M19" s="71" t="s">
        <v>61</v>
      </c>
      <c r="N19" s="71" t="s">
        <v>61</v>
      </c>
      <c r="O19" s="71" t="s">
        <v>61</v>
      </c>
      <c r="P19" s="72" t="s">
        <v>61</v>
      </c>
      <c r="Q19" s="72" t="s">
        <v>62</v>
      </c>
      <c r="R19" s="72" t="s">
        <v>30</v>
      </c>
      <c r="S19" s="278" t="s">
        <v>31</v>
      </c>
      <c r="T19" s="71" t="s">
        <v>61</v>
      </c>
      <c r="U19" s="71" t="s">
        <v>61</v>
      </c>
      <c r="V19" s="278"/>
      <c r="W19" s="9"/>
    </row>
    <row r="20" spans="1:23" ht="50.1" customHeight="1" x14ac:dyDescent="0.3">
      <c r="A20" s="268" t="s">
        <v>217</v>
      </c>
      <c r="B20" s="268" t="s">
        <v>737</v>
      </c>
      <c r="C20" s="268" t="s">
        <v>320</v>
      </c>
      <c r="D20" s="269" t="s">
        <v>218</v>
      </c>
      <c r="E20" s="69" t="s">
        <v>62</v>
      </c>
      <c r="F20" s="69" t="s">
        <v>62</v>
      </c>
      <c r="G20" s="69" t="s">
        <v>61</v>
      </c>
      <c r="H20" s="69" t="s">
        <v>61</v>
      </c>
      <c r="I20" s="69" t="s">
        <v>61</v>
      </c>
      <c r="J20" s="69" t="s">
        <v>61</v>
      </c>
      <c r="K20" s="69" t="s">
        <v>62</v>
      </c>
      <c r="L20" s="69" t="s">
        <v>30</v>
      </c>
      <c r="M20" s="69" t="s">
        <v>61</v>
      </c>
      <c r="N20" s="69" t="s">
        <v>61</v>
      </c>
      <c r="O20" s="69" t="s">
        <v>61</v>
      </c>
      <c r="P20" s="69" t="s">
        <v>61</v>
      </c>
      <c r="Q20" s="274" t="s">
        <v>62</v>
      </c>
      <c r="R20" s="274" t="s">
        <v>30</v>
      </c>
      <c r="S20" s="275" t="s">
        <v>31</v>
      </c>
      <c r="T20" s="69" t="s">
        <v>61</v>
      </c>
      <c r="U20" s="69" t="s">
        <v>61</v>
      </c>
      <c r="V20" s="290"/>
      <c r="W20" s="9"/>
    </row>
    <row r="21" spans="1:23" ht="50.1" customHeight="1" x14ac:dyDescent="0.3">
      <c r="A21" s="268" t="s">
        <v>219</v>
      </c>
      <c r="B21" s="268" t="s">
        <v>220</v>
      </c>
      <c r="C21" s="556" t="s">
        <v>776</v>
      </c>
      <c r="D21" s="269" t="s">
        <v>221</v>
      </c>
      <c r="E21" s="270" t="s">
        <v>62</v>
      </c>
      <c r="F21" s="72" t="s">
        <v>62</v>
      </c>
      <c r="G21" s="72"/>
      <c r="H21" s="72"/>
      <c r="I21" s="71"/>
      <c r="J21" s="71"/>
      <c r="K21" s="71"/>
      <c r="L21" s="71"/>
      <c r="M21" s="71" t="s">
        <v>61</v>
      </c>
      <c r="N21" s="71" t="s">
        <v>61</v>
      </c>
      <c r="O21" s="71" t="s">
        <v>61</v>
      </c>
      <c r="P21" s="72" t="s">
        <v>61</v>
      </c>
      <c r="Q21" s="72"/>
      <c r="R21" s="72"/>
      <c r="S21" s="278"/>
      <c r="T21" s="71" t="s">
        <v>61</v>
      </c>
      <c r="U21" s="71" t="s">
        <v>61</v>
      </c>
      <c r="V21" s="278"/>
      <c r="W21" s="9"/>
    </row>
    <row r="22" spans="1:23" ht="70.5" customHeight="1" x14ac:dyDescent="0.3">
      <c r="A22" s="268" t="s">
        <v>34</v>
      </c>
      <c r="B22" s="268" t="s">
        <v>737</v>
      </c>
      <c r="C22" s="556" t="s">
        <v>787</v>
      </c>
      <c r="D22" s="279"/>
      <c r="E22" s="69" t="s">
        <v>62</v>
      </c>
      <c r="F22" s="69" t="s">
        <v>62</v>
      </c>
      <c r="G22" s="69" t="s">
        <v>61</v>
      </c>
      <c r="H22" s="69"/>
      <c r="I22" s="69" t="s">
        <v>30</v>
      </c>
      <c r="J22" s="69"/>
      <c r="K22" s="69"/>
      <c r="L22" s="69"/>
      <c r="M22" s="69" t="s">
        <v>61</v>
      </c>
      <c r="N22" s="69" t="s">
        <v>61</v>
      </c>
      <c r="O22" s="69" t="s">
        <v>61</v>
      </c>
      <c r="P22" s="69" t="s">
        <v>61</v>
      </c>
      <c r="Q22" s="69"/>
      <c r="R22" s="69"/>
      <c r="S22" s="275"/>
      <c r="T22" s="69" t="s">
        <v>61</v>
      </c>
      <c r="U22" s="69" t="s">
        <v>61</v>
      </c>
      <c r="V22" s="290"/>
      <c r="W22" s="9"/>
    </row>
    <row r="23" spans="1:23" ht="73.5" customHeight="1" x14ac:dyDescent="0.3">
      <c r="A23" s="268" t="s">
        <v>222</v>
      </c>
      <c r="B23" s="268" t="s">
        <v>737</v>
      </c>
      <c r="C23" s="268" t="s">
        <v>321</v>
      </c>
      <c r="D23" s="558" t="s">
        <v>777</v>
      </c>
      <c r="E23" s="270" t="s">
        <v>62</v>
      </c>
      <c r="F23" s="72" t="s">
        <v>62</v>
      </c>
      <c r="G23" s="72"/>
      <c r="H23" s="72"/>
      <c r="I23" s="71"/>
      <c r="J23" s="71"/>
      <c r="K23" s="71"/>
      <c r="L23" s="71"/>
      <c r="M23" s="71" t="s">
        <v>61</v>
      </c>
      <c r="N23" s="71" t="s">
        <v>61</v>
      </c>
      <c r="O23" s="71" t="s">
        <v>61</v>
      </c>
      <c r="P23" s="72" t="s">
        <v>61</v>
      </c>
      <c r="Q23" s="72"/>
      <c r="R23" s="72"/>
      <c r="S23" s="278"/>
      <c r="T23" s="71" t="s">
        <v>61</v>
      </c>
      <c r="U23" s="71" t="s">
        <v>61</v>
      </c>
      <c r="V23" s="278"/>
      <c r="W23" s="9"/>
    </row>
    <row r="24" spans="1:23" ht="79.5" customHeight="1" x14ac:dyDescent="0.3">
      <c r="A24" s="268" t="s">
        <v>223</v>
      </c>
      <c r="B24" s="268" t="s">
        <v>737</v>
      </c>
      <c r="C24" s="556" t="s">
        <v>786</v>
      </c>
      <c r="D24" s="269" t="s">
        <v>224</v>
      </c>
      <c r="E24" s="69" t="s">
        <v>62</v>
      </c>
      <c r="F24" s="69" t="s">
        <v>62</v>
      </c>
      <c r="G24" s="69"/>
      <c r="H24" s="69"/>
      <c r="I24" s="69"/>
      <c r="J24" s="69"/>
      <c r="K24" s="69"/>
      <c r="L24" s="69"/>
      <c r="M24" s="69" t="s">
        <v>61</v>
      </c>
      <c r="N24" s="69" t="s">
        <v>61</v>
      </c>
      <c r="O24" s="69" t="s">
        <v>61</v>
      </c>
      <c r="P24" s="69" t="s">
        <v>61</v>
      </c>
      <c r="Q24" s="69"/>
      <c r="R24" s="69"/>
      <c r="S24" s="275"/>
      <c r="T24" s="69" t="s">
        <v>61</v>
      </c>
      <c r="U24" s="69" t="s">
        <v>61</v>
      </c>
      <c r="V24" s="290"/>
      <c r="W24" s="9"/>
    </row>
    <row r="25" spans="1:23" ht="69.75" customHeight="1" x14ac:dyDescent="0.3">
      <c r="A25" s="268" t="s">
        <v>225</v>
      </c>
      <c r="B25" s="268" t="s">
        <v>737</v>
      </c>
      <c r="C25" s="556" t="s">
        <v>778</v>
      </c>
      <c r="D25" s="279"/>
      <c r="E25" s="71"/>
      <c r="F25" s="72"/>
      <c r="G25" s="72"/>
      <c r="H25" s="72"/>
      <c r="I25" s="71"/>
      <c r="J25" s="71"/>
      <c r="K25" s="71"/>
      <c r="L25" s="71"/>
      <c r="M25" s="71"/>
      <c r="N25" s="71"/>
      <c r="O25" s="71"/>
      <c r="P25" s="72"/>
      <c r="Q25" s="72"/>
      <c r="R25" s="72"/>
      <c r="S25" s="278"/>
      <c r="T25" s="71"/>
      <c r="U25" s="71"/>
      <c r="V25" s="278"/>
      <c r="W25" s="9"/>
    </row>
    <row r="26" spans="1:23" ht="85.5" customHeight="1" x14ac:dyDescent="0.3">
      <c r="A26" s="268" t="s">
        <v>35</v>
      </c>
      <c r="B26" s="268" t="s">
        <v>737</v>
      </c>
      <c r="C26" s="556" t="s">
        <v>785</v>
      </c>
      <c r="D26" s="279" t="s">
        <v>36</v>
      </c>
      <c r="E26" s="69" t="s">
        <v>62</v>
      </c>
      <c r="F26" s="69" t="s">
        <v>62</v>
      </c>
      <c r="G26" s="69"/>
      <c r="H26" s="69"/>
      <c r="I26" s="69"/>
      <c r="J26" s="69"/>
      <c r="K26" s="69"/>
      <c r="L26" s="69"/>
      <c r="M26" s="69" t="s">
        <v>61</v>
      </c>
      <c r="N26" s="69" t="s">
        <v>61</v>
      </c>
      <c r="O26" s="69" t="s">
        <v>61</v>
      </c>
      <c r="P26" s="69" t="s">
        <v>61</v>
      </c>
      <c r="Q26" s="274" t="s">
        <v>62</v>
      </c>
      <c r="R26" s="274" t="s">
        <v>30</v>
      </c>
      <c r="S26" s="275" t="s">
        <v>31</v>
      </c>
      <c r="T26" s="69" t="s">
        <v>61</v>
      </c>
      <c r="U26" s="69" t="s">
        <v>61</v>
      </c>
      <c r="V26" s="290"/>
      <c r="W26" s="9"/>
    </row>
    <row r="27" spans="1:23" ht="66.75" customHeight="1" x14ac:dyDescent="0.3">
      <c r="A27" s="268" t="s">
        <v>37</v>
      </c>
      <c r="B27" s="268" t="s">
        <v>737</v>
      </c>
      <c r="C27" s="556" t="s">
        <v>779</v>
      </c>
      <c r="D27" s="279" t="s">
        <v>226</v>
      </c>
      <c r="E27" s="71"/>
      <c r="F27" s="72"/>
      <c r="G27" s="72"/>
      <c r="H27" s="72"/>
      <c r="I27" s="71"/>
      <c r="J27" s="71"/>
      <c r="K27" s="71"/>
      <c r="L27" s="71"/>
      <c r="M27" s="71"/>
      <c r="N27" s="71"/>
      <c r="O27" s="71"/>
      <c r="P27" s="72"/>
      <c r="Q27" s="72"/>
      <c r="R27" s="72"/>
      <c r="S27" s="278"/>
      <c r="T27" s="71"/>
      <c r="U27" s="71" t="s">
        <v>61</v>
      </c>
      <c r="V27" s="278"/>
      <c r="W27" s="9"/>
    </row>
    <row r="28" spans="1:23" ht="60.75" customHeight="1" x14ac:dyDescent="0.3">
      <c r="A28" s="268" t="s">
        <v>227</v>
      </c>
      <c r="B28" s="268" t="s">
        <v>737</v>
      </c>
      <c r="C28" s="268" t="s">
        <v>322</v>
      </c>
      <c r="D28" s="279" t="s">
        <v>228</v>
      </c>
      <c r="E28" s="69" t="s">
        <v>62</v>
      </c>
      <c r="F28" s="69" t="s">
        <v>62</v>
      </c>
      <c r="G28" s="69"/>
      <c r="H28" s="69"/>
      <c r="I28" s="69"/>
      <c r="J28" s="69"/>
      <c r="K28" s="69"/>
      <c r="L28" s="69"/>
      <c r="M28" s="69" t="s">
        <v>61</v>
      </c>
      <c r="N28" s="69"/>
      <c r="O28" s="69" t="s">
        <v>61</v>
      </c>
      <c r="P28" s="69" t="s">
        <v>61</v>
      </c>
      <c r="Q28" s="69"/>
      <c r="R28" s="69"/>
      <c r="S28" s="275"/>
      <c r="T28" s="69"/>
      <c r="U28" s="69"/>
      <c r="V28" s="290"/>
      <c r="W28" s="9"/>
    </row>
    <row r="29" spans="1:23" ht="50.1" customHeight="1" x14ac:dyDescent="0.3">
      <c r="A29" s="268" t="s">
        <v>229</v>
      </c>
      <c r="B29" s="268" t="s">
        <v>737</v>
      </c>
      <c r="C29" s="268" t="s">
        <v>323</v>
      </c>
      <c r="D29" s="279"/>
      <c r="E29" s="71"/>
      <c r="F29" s="72"/>
      <c r="G29" s="72"/>
      <c r="H29" s="72"/>
      <c r="I29" s="71"/>
      <c r="J29" s="71"/>
      <c r="K29" s="71"/>
      <c r="L29" s="71"/>
      <c r="M29" s="71" t="s">
        <v>61</v>
      </c>
      <c r="N29" s="71"/>
      <c r="O29" s="71"/>
      <c r="P29" s="72"/>
      <c r="Q29" s="72"/>
      <c r="R29" s="72"/>
      <c r="S29" s="278"/>
      <c r="T29" s="71"/>
      <c r="U29" s="71"/>
      <c r="V29" s="278"/>
      <c r="W29" s="9"/>
    </row>
    <row r="30" spans="1:23" ht="50.1" customHeight="1" x14ac:dyDescent="0.3">
      <c r="A30" s="268" t="s">
        <v>230</v>
      </c>
      <c r="B30" s="268" t="s">
        <v>43</v>
      </c>
      <c r="C30" s="268" t="s">
        <v>324</v>
      </c>
      <c r="D30" s="269" t="s">
        <v>753</v>
      </c>
      <c r="E30" s="69"/>
      <c r="F30" s="69"/>
      <c r="G30" s="69"/>
      <c r="H30" s="69"/>
      <c r="I30" s="69"/>
      <c r="J30" s="69"/>
      <c r="K30" s="69"/>
      <c r="L30" s="69"/>
      <c r="M30" s="69"/>
      <c r="N30" s="69"/>
      <c r="O30" s="69"/>
      <c r="P30" s="69"/>
      <c r="Q30" s="69"/>
      <c r="R30" s="69"/>
      <c r="S30" s="275"/>
      <c r="T30" s="69" t="s">
        <v>30</v>
      </c>
      <c r="U30" s="69"/>
      <c r="V30" s="290"/>
      <c r="W30" s="9"/>
    </row>
    <row r="31" spans="1:23" ht="70.5" customHeight="1" x14ac:dyDescent="0.3">
      <c r="A31" s="268" t="s">
        <v>231</v>
      </c>
      <c r="B31" s="268" t="s">
        <v>737</v>
      </c>
      <c r="C31" s="556" t="s">
        <v>780</v>
      </c>
      <c r="D31" s="279"/>
      <c r="E31" s="71"/>
      <c r="F31" s="72"/>
      <c r="G31" s="72"/>
      <c r="H31" s="72"/>
      <c r="I31" s="72"/>
      <c r="J31" s="72"/>
      <c r="K31" s="72"/>
      <c r="L31" s="72"/>
      <c r="M31" s="72"/>
      <c r="N31" s="72"/>
      <c r="O31" s="72"/>
      <c r="P31" s="72"/>
      <c r="Q31" s="72"/>
      <c r="R31" s="72"/>
      <c r="S31" s="278"/>
      <c r="T31" s="72"/>
      <c r="U31" s="71"/>
      <c r="V31" s="278"/>
      <c r="W31" s="9"/>
    </row>
    <row r="32" spans="1:23" ht="67.2" customHeight="1" thickBot="1" x14ac:dyDescent="0.35">
      <c r="A32" s="268" t="s">
        <v>278</v>
      </c>
      <c r="B32" s="268" t="s">
        <v>279</v>
      </c>
      <c r="C32" s="556" t="s">
        <v>781</v>
      </c>
      <c r="D32" s="279" t="s">
        <v>277</v>
      </c>
      <c r="E32" s="69" t="s">
        <v>30</v>
      </c>
      <c r="F32" s="69" t="s">
        <v>30</v>
      </c>
      <c r="G32" s="69" t="s">
        <v>61</v>
      </c>
      <c r="H32" s="69"/>
      <c r="I32" s="69" t="s">
        <v>61</v>
      </c>
      <c r="J32" s="69"/>
      <c r="K32" s="69"/>
      <c r="L32" s="69"/>
      <c r="M32" s="69" t="s">
        <v>30</v>
      </c>
      <c r="N32" s="69" t="s">
        <v>61</v>
      </c>
      <c r="O32" s="69" t="s">
        <v>61</v>
      </c>
      <c r="P32" s="69" t="s">
        <v>61</v>
      </c>
      <c r="Q32" s="69"/>
      <c r="R32" s="69"/>
      <c r="S32" s="275"/>
      <c r="T32" s="69" t="s">
        <v>30</v>
      </c>
      <c r="U32" s="69"/>
      <c r="V32" s="290"/>
      <c r="W32" s="9"/>
    </row>
    <row r="33" spans="1:23" ht="24" customHeight="1" thickBot="1" x14ac:dyDescent="0.35">
      <c r="A33" s="264" t="s">
        <v>38</v>
      </c>
      <c r="B33" s="264" t="s">
        <v>232</v>
      </c>
      <c r="C33" s="264"/>
      <c r="D33" s="264"/>
      <c r="E33" s="291"/>
      <c r="F33" s="291"/>
      <c r="G33" s="291"/>
      <c r="H33" s="291"/>
      <c r="I33" s="291"/>
      <c r="J33" s="291"/>
      <c r="K33" s="291"/>
      <c r="L33" s="291"/>
      <c r="M33" s="291"/>
      <c r="N33" s="291"/>
      <c r="O33" s="291"/>
      <c r="P33" s="291"/>
      <c r="Q33" s="291"/>
      <c r="R33" s="291"/>
      <c r="S33" s="292"/>
      <c r="T33" s="291"/>
      <c r="U33" s="291"/>
      <c r="V33" s="292"/>
      <c r="W33" s="64"/>
    </row>
    <row r="34" spans="1:23" ht="68.25" customHeight="1" x14ac:dyDescent="0.3">
      <c r="A34" s="268" t="s">
        <v>33</v>
      </c>
      <c r="B34" s="268" t="s">
        <v>737</v>
      </c>
      <c r="C34" s="556" t="s">
        <v>325</v>
      </c>
      <c r="D34" s="269" t="s">
        <v>39</v>
      </c>
      <c r="E34" s="71" t="s">
        <v>31</v>
      </c>
      <c r="F34" s="71" t="s">
        <v>31</v>
      </c>
      <c r="G34" s="71" t="s">
        <v>31</v>
      </c>
      <c r="H34" s="71" t="s">
        <v>31</v>
      </c>
      <c r="I34" s="71" t="s">
        <v>31</v>
      </c>
      <c r="J34" s="71" t="s">
        <v>31</v>
      </c>
      <c r="K34" s="71" t="s">
        <v>31</v>
      </c>
      <c r="L34" s="71" t="s">
        <v>31</v>
      </c>
      <c r="M34" s="71" t="s">
        <v>31</v>
      </c>
      <c r="N34" s="71" t="s">
        <v>31</v>
      </c>
      <c r="O34" s="71" t="s">
        <v>30</v>
      </c>
      <c r="P34" s="72" t="s">
        <v>30</v>
      </c>
      <c r="Q34" s="70" t="s">
        <v>31</v>
      </c>
      <c r="R34" s="70" t="s">
        <v>31</v>
      </c>
      <c r="S34" s="293" t="s">
        <v>31</v>
      </c>
      <c r="T34" s="71" t="s">
        <v>31</v>
      </c>
      <c r="U34" s="270" t="s">
        <v>30</v>
      </c>
      <c r="V34" s="278"/>
      <c r="W34" s="294"/>
    </row>
    <row r="35" spans="1:23" ht="66.75" customHeight="1" x14ac:dyDescent="0.3">
      <c r="A35" s="268" t="s">
        <v>35</v>
      </c>
      <c r="B35" s="268" t="s">
        <v>737</v>
      </c>
      <c r="C35" s="556" t="s">
        <v>325</v>
      </c>
      <c r="D35" s="279" t="s">
        <v>40</v>
      </c>
      <c r="E35" s="68" t="s">
        <v>31</v>
      </c>
      <c r="F35" s="68" t="s">
        <v>31</v>
      </c>
      <c r="G35" s="69"/>
      <c r="H35" s="69"/>
      <c r="I35" s="69"/>
      <c r="J35" s="69"/>
      <c r="K35" s="69"/>
      <c r="L35" s="69"/>
      <c r="M35" s="69" t="s">
        <v>31</v>
      </c>
      <c r="N35" s="69" t="s">
        <v>31</v>
      </c>
      <c r="O35" s="69" t="s">
        <v>31</v>
      </c>
      <c r="P35" s="69" t="s">
        <v>31</v>
      </c>
      <c r="Q35" s="69" t="s">
        <v>31</v>
      </c>
      <c r="R35" s="69" t="s">
        <v>31</v>
      </c>
      <c r="S35" s="69" t="s">
        <v>31</v>
      </c>
      <c r="T35" s="69" t="s">
        <v>31</v>
      </c>
      <c r="U35" s="68" t="s">
        <v>30</v>
      </c>
      <c r="V35" s="275"/>
      <c r="W35" s="294"/>
    </row>
    <row r="36" spans="1:23" ht="50.1" customHeight="1" x14ac:dyDescent="0.3">
      <c r="A36" s="268" t="s">
        <v>45</v>
      </c>
      <c r="B36" s="268" t="s">
        <v>737</v>
      </c>
      <c r="C36" s="268" t="s">
        <v>325</v>
      </c>
      <c r="D36" s="269" t="s">
        <v>46</v>
      </c>
      <c r="E36" s="270" t="s">
        <v>31</v>
      </c>
      <c r="F36" s="73" t="s">
        <v>31</v>
      </c>
      <c r="G36" s="73" t="s">
        <v>31</v>
      </c>
      <c r="H36" s="73"/>
      <c r="I36" s="73"/>
      <c r="J36" s="73"/>
      <c r="K36" s="73"/>
      <c r="L36" s="73"/>
      <c r="M36" s="73" t="s">
        <v>31</v>
      </c>
      <c r="N36" s="73" t="s">
        <v>31</v>
      </c>
      <c r="O36" s="73" t="s">
        <v>31</v>
      </c>
      <c r="P36" s="73" t="s">
        <v>31</v>
      </c>
      <c r="Q36" s="73" t="s">
        <v>31</v>
      </c>
      <c r="R36" s="73" t="s">
        <v>31</v>
      </c>
      <c r="S36" s="295" t="s">
        <v>31</v>
      </c>
      <c r="T36" s="73" t="s">
        <v>31</v>
      </c>
      <c r="U36" s="324"/>
      <c r="V36" s="272"/>
      <c r="W36" s="9"/>
    </row>
    <row r="37" spans="1:23" ht="87.75" customHeight="1" x14ac:dyDescent="0.3">
      <c r="A37" s="268" t="s">
        <v>233</v>
      </c>
      <c r="B37" s="268" t="s">
        <v>738</v>
      </c>
      <c r="C37" s="556" t="s">
        <v>783</v>
      </c>
      <c r="D37" s="559" t="s">
        <v>782</v>
      </c>
      <c r="E37" s="68" t="s">
        <v>31</v>
      </c>
      <c r="F37" s="69" t="s">
        <v>31</v>
      </c>
      <c r="G37" s="69" t="s">
        <v>31</v>
      </c>
      <c r="H37" s="69"/>
      <c r="I37" s="69" t="s">
        <v>31</v>
      </c>
      <c r="J37" s="69"/>
      <c r="K37" s="69"/>
      <c r="L37" s="69"/>
      <c r="M37" s="69" t="s">
        <v>31</v>
      </c>
      <c r="N37" s="69" t="s">
        <v>31</v>
      </c>
      <c r="O37" s="69" t="s">
        <v>31</v>
      </c>
      <c r="P37" s="69" t="s">
        <v>31</v>
      </c>
      <c r="Q37" s="69" t="s">
        <v>31</v>
      </c>
      <c r="R37" s="69" t="s">
        <v>31</v>
      </c>
      <c r="S37" s="275" t="s">
        <v>31</v>
      </c>
      <c r="T37" s="69" t="s">
        <v>31</v>
      </c>
      <c r="U37" s="68" t="s">
        <v>31</v>
      </c>
      <c r="V37" s="275"/>
      <c r="W37" s="9"/>
    </row>
    <row r="38" spans="1:23" ht="87" customHeight="1" x14ac:dyDescent="0.3">
      <c r="A38" s="268" t="s">
        <v>41</v>
      </c>
      <c r="B38" s="268" t="s">
        <v>43</v>
      </c>
      <c r="C38" s="556" t="s">
        <v>784</v>
      </c>
      <c r="D38" s="558"/>
      <c r="E38" s="296"/>
      <c r="F38" s="74"/>
      <c r="G38" s="74" t="s">
        <v>31</v>
      </c>
      <c r="H38" s="74" t="s">
        <v>31</v>
      </c>
      <c r="I38" s="74" t="s">
        <v>31</v>
      </c>
      <c r="J38" s="74" t="s">
        <v>61</v>
      </c>
      <c r="K38" s="74" t="s">
        <v>62</v>
      </c>
      <c r="L38" s="74" t="s">
        <v>62</v>
      </c>
      <c r="M38" s="74" t="s">
        <v>30</v>
      </c>
      <c r="N38" s="74" t="s">
        <v>30</v>
      </c>
      <c r="O38" s="74" t="s">
        <v>30</v>
      </c>
      <c r="P38" s="74"/>
      <c r="Q38" s="74" t="s">
        <v>31</v>
      </c>
      <c r="R38" s="74" t="s">
        <v>31</v>
      </c>
      <c r="S38" s="297" t="s">
        <v>31</v>
      </c>
      <c r="T38" s="555" t="s">
        <v>61</v>
      </c>
      <c r="U38" s="296" t="s">
        <v>30</v>
      </c>
      <c r="V38" s="297"/>
      <c r="W38" s="64"/>
    </row>
    <row r="39" spans="1:23" ht="72" customHeight="1" thickBot="1" x14ac:dyDescent="0.35">
      <c r="A39" s="268" t="s">
        <v>42</v>
      </c>
      <c r="B39" s="268" t="s">
        <v>43</v>
      </c>
      <c r="C39" s="268" t="s">
        <v>797</v>
      </c>
      <c r="D39" s="558" t="s">
        <v>790</v>
      </c>
      <c r="E39" s="68" t="s">
        <v>31</v>
      </c>
      <c r="F39" s="68" t="s">
        <v>31</v>
      </c>
      <c r="G39" s="68" t="s">
        <v>31</v>
      </c>
      <c r="H39" s="68" t="s">
        <v>31</v>
      </c>
      <c r="I39" s="68" t="s">
        <v>31</v>
      </c>
      <c r="J39" s="68" t="s">
        <v>31</v>
      </c>
      <c r="K39" s="68" t="s">
        <v>31</v>
      </c>
      <c r="L39" s="68" t="s">
        <v>31</v>
      </c>
      <c r="M39" s="68" t="s">
        <v>31</v>
      </c>
      <c r="N39" s="68" t="s">
        <v>31</v>
      </c>
      <c r="O39" s="68" t="s">
        <v>31</v>
      </c>
      <c r="P39" s="68" t="s">
        <v>31</v>
      </c>
      <c r="Q39" s="68" t="s">
        <v>31</v>
      </c>
      <c r="R39" s="68" t="s">
        <v>31</v>
      </c>
      <c r="S39" s="275" t="s">
        <v>31</v>
      </c>
      <c r="T39" s="68" t="s">
        <v>31</v>
      </c>
      <c r="U39" s="68" t="s">
        <v>31</v>
      </c>
      <c r="V39" s="275"/>
      <c r="W39" s="9"/>
    </row>
    <row r="40" spans="1:23" ht="31.5" customHeight="1" thickBot="1" x14ac:dyDescent="0.35">
      <c r="A40" s="264" t="s">
        <v>44</v>
      </c>
      <c r="B40" s="264" t="s">
        <v>234</v>
      </c>
      <c r="C40" s="264"/>
      <c r="D40" s="264"/>
      <c r="E40" s="291"/>
      <c r="F40" s="291"/>
      <c r="G40" s="291"/>
      <c r="H40" s="291"/>
      <c r="I40" s="291"/>
      <c r="J40" s="291"/>
      <c r="K40" s="291"/>
      <c r="L40" s="291"/>
      <c r="M40" s="291"/>
      <c r="N40" s="291"/>
      <c r="O40" s="291"/>
      <c r="P40" s="291"/>
      <c r="Q40" s="291"/>
      <c r="R40" s="291"/>
      <c r="S40" s="292"/>
      <c r="T40" s="291"/>
      <c r="U40" s="291"/>
      <c r="V40" s="292"/>
      <c r="W40" s="64"/>
    </row>
    <row r="41" spans="1:23" ht="60.75" customHeight="1" x14ac:dyDescent="0.3">
      <c r="A41" s="268" t="s">
        <v>47</v>
      </c>
      <c r="B41" s="268" t="s">
        <v>737</v>
      </c>
      <c r="C41" s="268" t="s">
        <v>326</v>
      </c>
      <c r="D41" s="279" t="s">
        <v>48</v>
      </c>
      <c r="E41" s="68" t="s">
        <v>31</v>
      </c>
      <c r="F41" s="68" t="s">
        <v>31</v>
      </c>
      <c r="G41" s="68" t="s">
        <v>31</v>
      </c>
      <c r="H41" s="68" t="s">
        <v>31</v>
      </c>
      <c r="I41" s="69" t="s">
        <v>31</v>
      </c>
      <c r="J41" s="69" t="s">
        <v>31</v>
      </c>
      <c r="K41" s="69" t="s">
        <v>31</v>
      </c>
      <c r="L41" s="69" t="s">
        <v>31</v>
      </c>
      <c r="M41" s="69" t="s">
        <v>31</v>
      </c>
      <c r="N41" s="69" t="s">
        <v>31</v>
      </c>
      <c r="O41" s="69" t="s">
        <v>31</v>
      </c>
      <c r="P41" s="69" t="s">
        <v>31</v>
      </c>
      <c r="Q41" s="69" t="s">
        <v>31</v>
      </c>
      <c r="R41" s="69" t="s">
        <v>31</v>
      </c>
      <c r="S41" s="275" t="s">
        <v>31</v>
      </c>
      <c r="T41" s="69" t="s">
        <v>31</v>
      </c>
      <c r="U41" s="68" t="s">
        <v>31</v>
      </c>
      <c r="V41" s="275"/>
      <c r="W41" s="9"/>
    </row>
    <row r="42" spans="1:23" ht="85.5" customHeight="1" x14ac:dyDescent="0.3">
      <c r="A42" s="268" t="s">
        <v>49</v>
      </c>
      <c r="B42" s="268" t="s">
        <v>43</v>
      </c>
      <c r="C42" s="556" t="s">
        <v>791</v>
      </c>
      <c r="D42" s="560" t="s">
        <v>277</v>
      </c>
      <c r="E42" s="71"/>
      <c r="F42" s="71" t="s">
        <v>31</v>
      </c>
      <c r="G42" s="71"/>
      <c r="H42" s="71"/>
      <c r="I42" s="72"/>
      <c r="J42" s="72"/>
      <c r="K42" s="72"/>
      <c r="L42" s="72"/>
      <c r="M42" s="72"/>
      <c r="N42" s="72"/>
      <c r="O42" s="72"/>
      <c r="P42" s="72"/>
      <c r="Q42" s="72"/>
      <c r="R42" s="72"/>
      <c r="S42" s="278"/>
      <c r="T42" s="72"/>
      <c r="U42" s="71"/>
      <c r="V42" s="278"/>
      <c r="W42" s="9"/>
    </row>
    <row r="43" spans="1:23" ht="69.75" customHeight="1" x14ac:dyDescent="0.3">
      <c r="A43" s="268" t="s">
        <v>50</v>
      </c>
      <c r="B43" s="268" t="s">
        <v>737</v>
      </c>
      <c r="C43" s="556" t="s">
        <v>792</v>
      </c>
      <c r="D43" s="561"/>
      <c r="E43" s="68" t="s">
        <v>31</v>
      </c>
      <c r="F43" s="68" t="s">
        <v>31</v>
      </c>
      <c r="G43" s="68" t="s">
        <v>31</v>
      </c>
      <c r="H43" s="68" t="s">
        <v>31</v>
      </c>
      <c r="I43" s="68" t="s">
        <v>31</v>
      </c>
      <c r="J43" s="68" t="s">
        <v>31</v>
      </c>
      <c r="K43" s="68" t="s">
        <v>31</v>
      </c>
      <c r="L43" s="68" t="s">
        <v>31</v>
      </c>
      <c r="M43" s="68" t="s">
        <v>31</v>
      </c>
      <c r="N43" s="68" t="s">
        <v>31</v>
      </c>
      <c r="O43" s="68" t="s">
        <v>31</v>
      </c>
      <c r="P43" s="68" t="s">
        <v>31</v>
      </c>
      <c r="Q43" s="68" t="s">
        <v>31</v>
      </c>
      <c r="R43" s="68" t="s">
        <v>31</v>
      </c>
      <c r="S43" s="275" t="s">
        <v>31</v>
      </c>
      <c r="T43" s="68" t="s">
        <v>31</v>
      </c>
      <c r="U43" s="68" t="s">
        <v>31</v>
      </c>
      <c r="V43" s="275"/>
      <c r="W43" s="298"/>
    </row>
    <row r="44" spans="1:23" ht="74.25" customHeight="1" x14ac:dyDescent="0.3">
      <c r="A44" s="268" t="s">
        <v>53</v>
      </c>
      <c r="B44" s="268" t="s">
        <v>43</v>
      </c>
      <c r="C44" s="556" t="s">
        <v>793</v>
      </c>
      <c r="D44" s="558" t="s">
        <v>277</v>
      </c>
      <c r="E44" s="71" t="s">
        <v>31</v>
      </c>
      <c r="F44" s="70" t="s">
        <v>31</v>
      </c>
      <c r="G44" s="72" t="s">
        <v>31</v>
      </c>
      <c r="H44" s="72" t="s">
        <v>31</v>
      </c>
      <c r="I44" s="70" t="s">
        <v>31</v>
      </c>
      <c r="J44" s="70" t="s">
        <v>31</v>
      </c>
      <c r="K44" s="70" t="s">
        <v>31</v>
      </c>
      <c r="L44" s="70" t="s">
        <v>31</v>
      </c>
      <c r="M44" s="70" t="s">
        <v>31</v>
      </c>
      <c r="N44" s="70" t="s">
        <v>31</v>
      </c>
      <c r="O44" s="70" t="s">
        <v>31</v>
      </c>
      <c r="P44" s="70" t="s">
        <v>31</v>
      </c>
      <c r="Q44" s="70" t="s">
        <v>31</v>
      </c>
      <c r="R44" s="70" t="s">
        <v>31</v>
      </c>
      <c r="S44" s="293" t="s">
        <v>31</v>
      </c>
      <c r="T44" s="70" t="s">
        <v>31</v>
      </c>
      <c r="U44" s="325" t="s">
        <v>31</v>
      </c>
      <c r="V44" s="278"/>
      <c r="W44" s="9"/>
    </row>
    <row r="45" spans="1:23" ht="79.5" customHeight="1" x14ac:dyDescent="0.3">
      <c r="A45" s="268" t="s">
        <v>235</v>
      </c>
      <c r="B45" s="268" t="s">
        <v>737</v>
      </c>
      <c r="C45" s="556" t="s">
        <v>794</v>
      </c>
      <c r="D45" s="559" t="s">
        <v>840</v>
      </c>
      <c r="E45" s="68"/>
      <c r="F45" s="69"/>
      <c r="G45" s="69"/>
      <c r="H45" s="69"/>
      <c r="I45" s="69"/>
      <c r="J45" s="69"/>
      <c r="K45" s="69"/>
      <c r="L45" s="69"/>
      <c r="M45" s="69"/>
      <c r="N45" s="69"/>
      <c r="O45" s="69"/>
      <c r="P45" s="69"/>
      <c r="Q45" s="69"/>
      <c r="R45" s="69"/>
      <c r="S45" s="275"/>
      <c r="T45" s="69"/>
      <c r="U45" s="68"/>
      <c r="V45" s="275"/>
      <c r="W45" s="9"/>
    </row>
    <row r="46" spans="1:23" ht="50.1" customHeight="1" x14ac:dyDescent="0.3">
      <c r="A46" s="268" t="s">
        <v>55</v>
      </c>
      <c r="B46" s="268" t="s">
        <v>56</v>
      </c>
      <c r="C46" s="268" t="s">
        <v>327</v>
      </c>
      <c r="D46" s="279"/>
      <c r="E46" s="71" t="s">
        <v>62</v>
      </c>
      <c r="F46" s="72" t="s">
        <v>62</v>
      </c>
      <c r="G46" s="72" t="s">
        <v>61</v>
      </c>
      <c r="H46" s="72" t="s">
        <v>61</v>
      </c>
      <c r="I46" s="72" t="s">
        <v>61</v>
      </c>
      <c r="J46" s="72" t="s">
        <v>61</v>
      </c>
      <c r="K46" s="72" t="s">
        <v>62</v>
      </c>
      <c r="L46" s="72" t="s">
        <v>30</v>
      </c>
      <c r="M46" s="72" t="s">
        <v>61</v>
      </c>
      <c r="N46" s="72" t="s">
        <v>61</v>
      </c>
      <c r="O46" s="72" t="s">
        <v>61</v>
      </c>
      <c r="P46" s="72" t="s">
        <v>61</v>
      </c>
      <c r="Q46" s="72" t="s">
        <v>62</v>
      </c>
      <c r="R46" s="72" t="s">
        <v>30</v>
      </c>
      <c r="S46" s="278" t="s">
        <v>31</v>
      </c>
      <c r="T46" s="72" t="s">
        <v>61</v>
      </c>
      <c r="U46" s="71" t="s">
        <v>61</v>
      </c>
      <c r="V46" s="278"/>
      <c r="W46" s="9"/>
    </row>
    <row r="47" spans="1:23" ht="70.5" customHeight="1" x14ac:dyDescent="0.3">
      <c r="A47" s="268" t="s">
        <v>237</v>
      </c>
      <c r="B47" s="268" t="s">
        <v>43</v>
      </c>
      <c r="C47" s="556" t="s">
        <v>788</v>
      </c>
      <c r="D47" s="279" t="s">
        <v>277</v>
      </c>
      <c r="E47" s="69" t="s">
        <v>31</v>
      </c>
      <c r="F47" s="69" t="s">
        <v>31</v>
      </c>
      <c r="G47" s="69" t="s">
        <v>31</v>
      </c>
      <c r="H47" s="69" t="s">
        <v>31</v>
      </c>
      <c r="I47" s="69" t="s">
        <v>31</v>
      </c>
      <c r="J47" s="69" t="s">
        <v>31</v>
      </c>
      <c r="K47" s="69" t="s">
        <v>31</v>
      </c>
      <c r="L47" s="69" t="s">
        <v>31</v>
      </c>
      <c r="M47" s="69" t="s">
        <v>31</v>
      </c>
      <c r="N47" s="69" t="s">
        <v>31</v>
      </c>
      <c r="O47" s="69" t="s">
        <v>31</v>
      </c>
      <c r="P47" s="69" t="s">
        <v>31</v>
      </c>
      <c r="Q47" s="69" t="s">
        <v>31</v>
      </c>
      <c r="R47" s="69" t="s">
        <v>31</v>
      </c>
      <c r="S47" s="275" t="s">
        <v>31</v>
      </c>
      <c r="T47" s="69" t="s">
        <v>31</v>
      </c>
      <c r="U47" s="69" t="s">
        <v>31</v>
      </c>
      <c r="V47" s="290"/>
      <c r="W47" s="9"/>
    </row>
    <row r="48" spans="1:23" ht="72" customHeight="1" x14ac:dyDescent="0.3">
      <c r="A48" s="268" t="s">
        <v>276</v>
      </c>
      <c r="B48" s="268" t="s">
        <v>43</v>
      </c>
      <c r="C48" s="556" t="s">
        <v>795</v>
      </c>
      <c r="D48" s="279" t="s">
        <v>277</v>
      </c>
      <c r="E48" s="71" t="s">
        <v>51</v>
      </c>
      <c r="F48" s="70" t="s">
        <v>51</v>
      </c>
      <c r="G48" s="72" t="s">
        <v>51</v>
      </c>
      <c r="H48" s="72" t="s">
        <v>51</v>
      </c>
      <c r="I48" s="70" t="s">
        <v>51</v>
      </c>
      <c r="J48" s="70" t="s">
        <v>51</v>
      </c>
      <c r="K48" s="70" t="s">
        <v>51</v>
      </c>
      <c r="L48" s="70" t="s">
        <v>51</v>
      </c>
      <c r="M48" s="70" t="s">
        <v>51</v>
      </c>
      <c r="N48" s="70" t="s">
        <v>51</v>
      </c>
      <c r="O48" s="70" t="s">
        <v>51</v>
      </c>
      <c r="P48" s="70" t="s">
        <v>51</v>
      </c>
      <c r="Q48" s="70" t="s">
        <v>51</v>
      </c>
      <c r="R48" s="70" t="s">
        <v>51</v>
      </c>
      <c r="S48" s="70" t="s">
        <v>51</v>
      </c>
      <c r="T48" s="70" t="s">
        <v>51</v>
      </c>
      <c r="U48" s="325" t="s">
        <v>51</v>
      </c>
      <c r="V48" s="278"/>
      <c r="W48" s="9"/>
    </row>
    <row r="49" spans="1:23" ht="66" customHeight="1" x14ac:dyDescent="0.3">
      <c r="A49" s="268" t="s">
        <v>238</v>
      </c>
      <c r="B49" s="268" t="s">
        <v>43</v>
      </c>
      <c r="C49" s="556" t="s">
        <v>796</v>
      </c>
      <c r="D49" s="279"/>
      <c r="E49" s="69" t="s">
        <v>31</v>
      </c>
      <c r="F49" s="69" t="s">
        <v>31</v>
      </c>
      <c r="G49" s="69" t="s">
        <v>31</v>
      </c>
      <c r="H49" s="69" t="s">
        <v>31</v>
      </c>
      <c r="I49" s="69" t="s">
        <v>31</v>
      </c>
      <c r="J49" s="69" t="s">
        <v>31</v>
      </c>
      <c r="K49" s="69" t="s">
        <v>31</v>
      </c>
      <c r="L49" s="69" t="s">
        <v>31</v>
      </c>
      <c r="M49" s="69" t="s">
        <v>31</v>
      </c>
      <c r="N49" s="69" t="s">
        <v>31</v>
      </c>
      <c r="O49" s="69" t="s">
        <v>31</v>
      </c>
      <c r="P49" s="69" t="s">
        <v>31</v>
      </c>
      <c r="Q49" s="69" t="s">
        <v>31</v>
      </c>
      <c r="R49" s="69" t="s">
        <v>31</v>
      </c>
      <c r="S49" s="275" t="s">
        <v>31</v>
      </c>
      <c r="T49" s="69" t="s">
        <v>31</v>
      </c>
      <c r="U49" s="69" t="s">
        <v>31</v>
      </c>
      <c r="V49" s="290"/>
      <c r="W49" s="9"/>
    </row>
    <row r="50" spans="1:23" ht="15" x14ac:dyDescent="0.3">
      <c r="A50" s="166"/>
      <c r="B50" s="166"/>
      <c r="C50" s="166"/>
      <c r="D50" s="166"/>
      <c r="E50" s="299"/>
      <c r="F50" s="299"/>
      <c r="G50" s="299"/>
      <c r="H50" s="299"/>
      <c r="I50" s="299"/>
      <c r="J50" s="299"/>
      <c r="K50" s="299"/>
      <c r="L50" s="299"/>
      <c r="M50" s="299"/>
      <c r="N50" s="299"/>
      <c r="O50" s="299"/>
      <c r="P50" s="299"/>
      <c r="Q50" s="300"/>
      <c r="R50" s="300"/>
      <c r="S50" s="300"/>
      <c r="T50" s="299"/>
      <c r="U50" s="299"/>
      <c r="V50" s="300"/>
      <c r="W50" s="9"/>
    </row>
    <row r="51" spans="1:23" ht="15" x14ac:dyDescent="0.3">
      <c r="A51" s="62"/>
      <c r="B51" s="62"/>
      <c r="C51" s="62"/>
      <c r="D51" s="62"/>
      <c r="E51" s="75"/>
      <c r="F51" s="75"/>
      <c r="G51" s="75"/>
      <c r="H51" s="75"/>
      <c r="I51" s="75"/>
      <c r="J51" s="75"/>
      <c r="K51" s="75"/>
      <c r="L51" s="75"/>
      <c r="M51" s="75"/>
      <c r="N51" s="75"/>
      <c r="O51" s="75"/>
      <c r="P51" s="75"/>
      <c r="Q51" s="75"/>
      <c r="R51" s="75"/>
      <c r="S51" s="75"/>
      <c r="T51" s="75"/>
      <c r="U51" s="75"/>
      <c r="V51" s="75"/>
      <c r="W51" s="9"/>
    </row>
    <row r="52" spans="1:23" ht="15" x14ac:dyDescent="0.3">
      <c r="A52" s="62"/>
      <c r="B52" s="62"/>
      <c r="C52" s="62"/>
      <c r="D52" s="62"/>
      <c r="E52" s="75"/>
      <c r="F52" s="75"/>
      <c r="G52" s="75"/>
      <c r="H52" s="75"/>
      <c r="I52" s="75"/>
      <c r="J52" s="75"/>
      <c r="K52" s="75"/>
      <c r="L52" s="75"/>
      <c r="M52" s="75"/>
      <c r="N52" s="75"/>
      <c r="O52" s="75"/>
      <c r="P52" s="75"/>
      <c r="Q52" s="75"/>
      <c r="R52" s="75"/>
      <c r="S52" s="75"/>
      <c r="T52" s="75"/>
      <c r="U52" s="75"/>
      <c r="V52" s="75"/>
      <c r="W52" s="9"/>
    </row>
  </sheetData>
  <mergeCells count="1">
    <mergeCell ref="B3:C3"/>
  </mergeCells>
  <phoneticPr fontId="52" type="noConversion"/>
  <pageMargins left="0.70866141732283472" right="0.70866141732283472" top="0.43307086614173229" bottom="0.78740157480314965" header="0.31496062992125984" footer="0.31496062992125984"/>
  <pageSetup paperSize="8" scale="40" fitToWidth="0" fitToHeight="0" orientation="landscape" r:id="rId1"/>
  <headerFooter>
    <oddHeader>&amp;CAusschreibung Reinigung Gemeinde Oberhaching 2026</oddHeader>
    <oddFooter>&amp;C&amp;P</oddFooter>
  </headerFooter>
  <rowBreaks count="1" manualBreakCount="1">
    <brk id="32" max="2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80A42-8AE1-4C14-BDE4-A9852A8C5C51}">
  <sheetPr>
    <tabColor theme="7" tint="0.59999389629810485"/>
    <pageSetUpPr fitToPage="1"/>
  </sheetPr>
  <dimension ref="A1:E48"/>
  <sheetViews>
    <sheetView zoomScale="80" zoomScaleNormal="80" zoomScalePageLayoutView="70" workbookViewId="0">
      <selection activeCell="A2" sqref="A2"/>
    </sheetView>
  </sheetViews>
  <sheetFormatPr baseColWidth="10" defaultColWidth="11.44140625" defaultRowHeight="12.6" outlineLevelCol="1" x14ac:dyDescent="0.3"/>
  <cols>
    <col min="1" max="1" width="7.109375" style="434" customWidth="1" outlineLevel="1"/>
    <col min="2" max="2" width="33" style="434" customWidth="1"/>
    <col min="3" max="3" width="58.109375" style="434" customWidth="1"/>
    <col min="4" max="4" width="45.88671875" style="434" customWidth="1"/>
    <col min="5" max="5" width="72.6640625" style="434" customWidth="1"/>
    <col min="6" max="16384" width="11.44140625" style="434"/>
  </cols>
  <sheetData>
    <row r="1" spans="1:5" s="433" customFormat="1" ht="36" customHeight="1" x14ac:dyDescent="0.3">
      <c r="A1" s="612" t="s">
        <v>833</v>
      </c>
      <c r="B1" s="612"/>
      <c r="C1" s="612"/>
      <c r="D1" s="612"/>
      <c r="E1" s="612"/>
    </row>
    <row r="2" spans="1:5" ht="6.6" customHeight="1" x14ac:dyDescent="0.3"/>
    <row r="3" spans="1:5" ht="28.5" customHeight="1" x14ac:dyDescent="0.3">
      <c r="B3" s="435" t="s">
        <v>546</v>
      </c>
      <c r="D3" s="613" t="s">
        <v>752</v>
      </c>
      <c r="E3" s="613"/>
    </row>
    <row r="4" spans="1:5" ht="6" customHeight="1" thickBot="1" x14ac:dyDescent="0.35"/>
    <row r="5" spans="1:5" s="437" customFormat="1" ht="18.75" customHeight="1" thickBot="1" x14ac:dyDescent="0.35">
      <c r="A5" s="436" t="s">
        <v>547</v>
      </c>
      <c r="B5" s="436" t="s">
        <v>13</v>
      </c>
      <c r="C5" s="436" t="s">
        <v>548</v>
      </c>
      <c r="D5" s="436" t="s">
        <v>549</v>
      </c>
      <c r="E5" s="436" t="s">
        <v>550</v>
      </c>
    </row>
    <row r="6" spans="1:5" ht="18.75" customHeight="1" x14ac:dyDescent="0.3">
      <c r="A6" s="438">
        <v>1</v>
      </c>
      <c r="B6" s="439" t="s">
        <v>551</v>
      </c>
      <c r="C6" s="440" t="s">
        <v>552</v>
      </c>
      <c r="D6" s="440" t="s">
        <v>553</v>
      </c>
      <c r="E6" s="614" t="s">
        <v>554</v>
      </c>
    </row>
    <row r="7" spans="1:5" ht="18.75" customHeight="1" x14ac:dyDescent="0.3">
      <c r="A7" s="438">
        <v>2</v>
      </c>
      <c r="B7" s="439" t="s">
        <v>555</v>
      </c>
      <c r="C7" s="440" t="s">
        <v>556</v>
      </c>
      <c r="D7" s="440" t="s">
        <v>553</v>
      </c>
      <c r="E7" s="615"/>
    </row>
    <row r="8" spans="1:5" ht="18.75" customHeight="1" x14ac:dyDescent="0.3">
      <c r="A8" s="438">
        <v>3</v>
      </c>
      <c r="B8" s="439" t="s">
        <v>557</v>
      </c>
      <c r="C8" s="440" t="s">
        <v>558</v>
      </c>
      <c r="D8" s="440" t="s">
        <v>553</v>
      </c>
      <c r="E8" s="615"/>
    </row>
    <row r="9" spans="1:5" ht="18.75" customHeight="1" x14ac:dyDescent="0.3">
      <c r="A9" s="438">
        <v>4</v>
      </c>
      <c r="B9" s="439" t="s">
        <v>559</v>
      </c>
      <c r="C9" s="440" t="s">
        <v>560</v>
      </c>
      <c r="D9" s="440" t="s">
        <v>561</v>
      </c>
      <c r="E9" s="615"/>
    </row>
    <row r="10" spans="1:5" ht="18.75" customHeight="1" x14ac:dyDescent="0.3">
      <c r="A10" s="438">
        <v>5</v>
      </c>
      <c r="B10" s="439" t="s">
        <v>562</v>
      </c>
      <c r="C10" s="440" t="s">
        <v>563</v>
      </c>
      <c r="D10" s="440" t="s">
        <v>564</v>
      </c>
      <c r="E10" s="615"/>
    </row>
    <row r="11" spans="1:5" ht="18.75" customHeight="1" x14ac:dyDescent="0.3">
      <c r="A11" s="438">
        <v>6</v>
      </c>
      <c r="B11" s="439" t="s">
        <v>565</v>
      </c>
      <c r="C11" s="440" t="s">
        <v>566</v>
      </c>
      <c r="D11" s="440" t="s">
        <v>553</v>
      </c>
      <c r="E11" s="615"/>
    </row>
    <row r="12" spans="1:5" ht="18.75" customHeight="1" x14ac:dyDescent="0.3">
      <c r="A12" s="438">
        <v>7</v>
      </c>
      <c r="B12" s="439" t="s">
        <v>567</v>
      </c>
      <c r="C12" s="440" t="s">
        <v>568</v>
      </c>
      <c r="D12" s="440" t="s">
        <v>553</v>
      </c>
      <c r="E12" s="615"/>
    </row>
    <row r="13" spans="1:5" ht="18.75" customHeight="1" x14ac:dyDescent="0.3">
      <c r="A13" s="438">
        <v>8</v>
      </c>
      <c r="B13" s="439" t="s">
        <v>569</v>
      </c>
      <c r="C13" s="440" t="s">
        <v>570</v>
      </c>
      <c r="D13" s="440" t="s">
        <v>553</v>
      </c>
      <c r="E13" s="615"/>
    </row>
    <row r="14" spans="1:5" ht="18.75" customHeight="1" x14ac:dyDescent="0.3">
      <c r="A14" s="438">
        <v>9</v>
      </c>
      <c r="B14" s="439" t="s">
        <v>571</v>
      </c>
      <c r="C14" s="440" t="s">
        <v>570</v>
      </c>
      <c r="D14" s="440" t="s">
        <v>553</v>
      </c>
      <c r="E14" s="616"/>
    </row>
    <row r="15" spans="1:5" ht="15" x14ac:dyDescent="0.3">
      <c r="A15" s="438">
        <v>10</v>
      </c>
      <c r="B15" s="439" t="s">
        <v>572</v>
      </c>
      <c r="C15" s="441" t="s">
        <v>573</v>
      </c>
      <c r="D15" s="440" t="s">
        <v>574</v>
      </c>
      <c r="E15" s="442" t="s">
        <v>575</v>
      </c>
    </row>
    <row r="16" spans="1:5" ht="15" x14ac:dyDescent="0.3">
      <c r="A16" s="438">
        <v>11</v>
      </c>
      <c r="B16" s="439" t="s">
        <v>55</v>
      </c>
      <c r="C16" s="441" t="s">
        <v>573</v>
      </c>
      <c r="D16" s="440" t="s">
        <v>56</v>
      </c>
      <c r="E16" s="442"/>
    </row>
    <row r="17" spans="1:5" ht="18.75" customHeight="1" x14ac:dyDescent="0.3">
      <c r="A17" s="438">
        <v>12</v>
      </c>
      <c r="B17" s="439" t="s">
        <v>576</v>
      </c>
      <c r="C17" s="440" t="s">
        <v>577</v>
      </c>
      <c r="D17" s="440" t="s">
        <v>578</v>
      </c>
      <c r="E17" s="442" t="s">
        <v>579</v>
      </c>
    </row>
    <row r="18" spans="1:5" s="447" customFormat="1" ht="7.5" customHeight="1" x14ac:dyDescent="0.3">
      <c r="A18" s="443"/>
      <c r="B18" s="444"/>
      <c r="C18" s="445"/>
      <c r="D18" s="445"/>
      <c r="E18" s="446"/>
    </row>
    <row r="19" spans="1:5" ht="15.6" x14ac:dyDescent="0.3">
      <c r="A19" s="448"/>
      <c r="B19" s="435" t="s">
        <v>580</v>
      </c>
      <c r="C19" s="449"/>
      <c r="D19" s="449"/>
      <c r="E19" s="449"/>
    </row>
    <row r="20" spans="1:5" s="437" customFormat="1" ht="7.5" customHeight="1" thickBot="1" x14ac:dyDescent="0.35">
      <c r="A20" s="450"/>
      <c r="B20" s="451"/>
      <c r="C20" s="451"/>
      <c r="D20" s="451"/>
      <c r="E20" s="451"/>
    </row>
    <row r="21" spans="1:5" ht="16.2" thickBot="1" x14ac:dyDescent="0.35">
      <c r="A21" s="436" t="s">
        <v>547</v>
      </c>
      <c r="B21" s="436" t="s">
        <v>13</v>
      </c>
      <c r="C21" s="436" t="s">
        <v>548</v>
      </c>
      <c r="D21" s="436" t="s">
        <v>549</v>
      </c>
      <c r="E21" s="436" t="s">
        <v>550</v>
      </c>
    </row>
    <row r="22" spans="1:5" ht="38.4" customHeight="1" x14ac:dyDescent="0.3">
      <c r="A22" s="452">
        <v>13</v>
      </c>
      <c r="B22" s="439" t="s">
        <v>581</v>
      </c>
      <c r="C22" s="440" t="s">
        <v>582</v>
      </c>
      <c r="D22" s="440" t="s">
        <v>583</v>
      </c>
      <c r="E22" s="536" t="s">
        <v>739</v>
      </c>
    </row>
    <row r="23" spans="1:5" ht="79.8" customHeight="1" x14ac:dyDescent="0.3">
      <c r="A23" s="438">
        <v>14</v>
      </c>
      <c r="B23" s="453" t="s">
        <v>584</v>
      </c>
      <c r="C23" s="454" t="s">
        <v>585</v>
      </c>
      <c r="D23" s="455" t="s">
        <v>586</v>
      </c>
      <c r="E23" s="537" t="s">
        <v>740</v>
      </c>
    </row>
    <row r="24" spans="1:5" ht="37.200000000000003" customHeight="1" x14ac:dyDescent="0.3">
      <c r="A24" s="438">
        <v>15</v>
      </c>
      <c r="B24" s="439" t="s">
        <v>587</v>
      </c>
      <c r="C24" s="456" t="s">
        <v>585</v>
      </c>
      <c r="D24" s="440" t="s">
        <v>588</v>
      </c>
      <c r="E24" s="536" t="s">
        <v>739</v>
      </c>
    </row>
    <row r="25" spans="1:5" ht="39.6" customHeight="1" x14ac:dyDescent="0.3">
      <c r="A25" s="438">
        <v>16</v>
      </c>
      <c r="B25" s="439" t="s">
        <v>589</v>
      </c>
      <c r="C25" s="440" t="s">
        <v>590</v>
      </c>
      <c r="D25" s="440" t="s">
        <v>588</v>
      </c>
      <c r="E25" s="536" t="s">
        <v>739</v>
      </c>
    </row>
    <row r="26" spans="1:5" ht="64.8" customHeight="1" x14ac:dyDescent="0.3">
      <c r="A26" s="438">
        <v>17</v>
      </c>
      <c r="B26" s="439" t="s">
        <v>591</v>
      </c>
      <c r="C26" s="440" t="s">
        <v>592</v>
      </c>
      <c r="D26" s="440" t="s">
        <v>593</v>
      </c>
      <c r="E26" s="536" t="s">
        <v>741</v>
      </c>
    </row>
    <row r="27" spans="1:5" ht="30.75" customHeight="1" x14ac:dyDescent="0.3">
      <c r="B27" s="435" t="s">
        <v>594</v>
      </c>
      <c r="D27" s="434" t="s">
        <v>0</v>
      </c>
    </row>
    <row r="28" spans="1:5" ht="8.25" customHeight="1" x14ac:dyDescent="0.3"/>
    <row r="29" spans="1:5" ht="77.400000000000006" customHeight="1" x14ac:dyDescent="0.3">
      <c r="B29" s="617" t="s">
        <v>828</v>
      </c>
      <c r="C29" s="617"/>
      <c r="D29" s="617"/>
      <c r="E29" s="617"/>
    </row>
    <row r="30" spans="1:5" ht="8.25" customHeight="1" x14ac:dyDescent="0.3">
      <c r="A30" s="457"/>
      <c r="B30" s="457"/>
      <c r="C30" s="457"/>
      <c r="D30" s="457"/>
      <c r="E30" s="457"/>
    </row>
    <row r="31" spans="1:5" ht="31.5" customHeight="1" x14ac:dyDescent="0.3">
      <c r="B31" s="435" t="s">
        <v>595</v>
      </c>
      <c r="C31" s="458"/>
      <c r="D31" s="458"/>
      <c r="E31" s="458"/>
    </row>
    <row r="32" spans="1:5" ht="42" customHeight="1" x14ac:dyDescent="0.3">
      <c r="B32" s="617" t="s">
        <v>596</v>
      </c>
      <c r="C32" s="617"/>
      <c r="D32" s="617"/>
      <c r="E32" s="617"/>
    </row>
    <row r="33" spans="1:5" ht="37.5" customHeight="1" x14ac:dyDescent="0.3">
      <c r="B33" s="611" t="s">
        <v>597</v>
      </c>
      <c r="C33" s="611"/>
      <c r="D33" s="611"/>
      <c r="E33" s="611"/>
    </row>
    <row r="34" spans="1:5" ht="22.5" customHeight="1" x14ac:dyDescent="0.3">
      <c r="B34" s="611" t="s">
        <v>598</v>
      </c>
      <c r="C34" s="611"/>
      <c r="D34" s="611"/>
      <c r="E34" s="611"/>
    </row>
    <row r="35" spans="1:5" ht="25.5" customHeight="1" x14ac:dyDescent="0.3">
      <c r="B35" s="611" t="s">
        <v>599</v>
      </c>
      <c r="C35" s="611"/>
      <c r="D35" s="611"/>
      <c r="E35" s="611"/>
    </row>
    <row r="36" spans="1:5" ht="22.5" customHeight="1" x14ac:dyDescent="0.3">
      <c r="B36" s="611" t="s">
        <v>600</v>
      </c>
      <c r="C36" s="611"/>
      <c r="D36" s="611"/>
      <c r="E36" s="611"/>
    </row>
    <row r="37" spans="1:5" ht="26.25" customHeight="1" x14ac:dyDescent="0.3">
      <c r="B37" s="611" t="s">
        <v>601</v>
      </c>
      <c r="C37" s="611"/>
      <c r="D37" s="611"/>
      <c r="E37" s="611"/>
    </row>
    <row r="38" spans="1:5" ht="21" customHeight="1" x14ac:dyDescent="0.3">
      <c r="B38" s="611" t="s">
        <v>602</v>
      </c>
      <c r="C38" s="611"/>
      <c r="D38" s="611"/>
      <c r="E38" s="611"/>
    </row>
    <row r="39" spans="1:5" ht="13.2" x14ac:dyDescent="0.3">
      <c r="B39" s="459"/>
    </row>
    <row r="40" spans="1:5" ht="15" x14ac:dyDescent="0.3">
      <c r="A40" s="460"/>
      <c r="B40" s="460"/>
      <c r="C40" s="461"/>
      <c r="D40" s="461"/>
      <c r="E40" s="461"/>
    </row>
    <row r="44" spans="1:5" ht="15.6" x14ac:dyDescent="0.3">
      <c r="B44" s="462"/>
    </row>
    <row r="45" spans="1:5" ht="15.6" x14ac:dyDescent="0.3">
      <c r="B45" s="462"/>
    </row>
    <row r="46" spans="1:5" ht="15.6" x14ac:dyDescent="0.3">
      <c r="B46" s="462"/>
    </row>
    <row r="47" spans="1:5" ht="15.6" x14ac:dyDescent="0.3">
      <c r="B47" s="462"/>
    </row>
    <row r="48" spans="1:5" ht="15.6" x14ac:dyDescent="0.3">
      <c r="B48" s="462"/>
    </row>
  </sheetData>
  <sheetProtection selectLockedCells="1"/>
  <mergeCells count="11">
    <mergeCell ref="B33:E33"/>
    <mergeCell ref="A1:E1"/>
    <mergeCell ref="D3:E3"/>
    <mergeCell ref="E6:E14"/>
    <mergeCell ref="B29:E29"/>
    <mergeCell ref="B32:E32"/>
    <mergeCell ref="B34:E34"/>
    <mergeCell ref="B35:E35"/>
    <mergeCell ref="B36:E36"/>
    <mergeCell ref="B37:E37"/>
    <mergeCell ref="B38:E38"/>
  </mergeCells>
  <pageMargins left="0.39370078740157483" right="0.39370078740157483" top="1.3779527559055118" bottom="0.98425196850393704" header="0.51181102362204722" footer="0.51181102362204722"/>
  <pageSetup paperSize="9" scale="64" fitToHeight="0" orientation="landscape" r:id="rId1"/>
  <headerFooter alignWithMargins="0">
    <oddHeader>&amp;CAusschreibung Reinigung Gemeinde Oberhaching 2026</oddHeader>
  </headerFooter>
  <rowBreaks count="1" manualBreakCount="1">
    <brk id="2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7">
    <tabColor theme="3" tint="0.39997558519241921"/>
  </sheetPr>
  <dimension ref="A1:J40"/>
  <sheetViews>
    <sheetView zoomScale="70" zoomScaleNormal="70" zoomScaleSheetLayoutView="70" zoomScalePageLayoutView="60" workbookViewId="0">
      <selection activeCell="H1" sqref="H1"/>
    </sheetView>
  </sheetViews>
  <sheetFormatPr baseColWidth="10" defaultColWidth="11.44140625" defaultRowHeight="13.2" x14ac:dyDescent="0.25"/>
  <cols>
    <col min="1" max="1" width="17.88671875" style="9" customWidth="1"/>
    <col min="2" max="2" width="13.109375" style="9" customWidth="1"/>
    <col min="3" max="3" width="19.88671875" style="9" customWidth="1"/>
    <col min="4" max="4" width="56.6640625" style="9" customWidth="1"/>
    <col min="5" max="5" width="13.88671875" style="9" customWidth="1"/>
    <col min="6" max="6" width="17.88671875" style="9" customWidth="1"/>
    <col min="7" max="7" width="15.109375" style="9" customWidth="1"/>
    <col min="8" max="9" width="16.109375" style="9" customWidth="1"/>
    <col min="10" max="10" width="10.33203125" style="9" customWidth="1"/>
    <col min="11" max="16384" width="11.44140625" style="9"/>
  </cols>
  <sheetData>
    <row r="1" spans="1:10" ht="36.75" customHeight="1" x14ac:dyDescent="0.25">
      <c r="A1" s="76" t="s">
        <v>3</v>
      </c>
      <c r="B1" s="451">
        <f>Basisdaten!E5</f>
        <v>0</v>
      </c>
      <c r="C1" s="332"/>
      <c r="D1" s="76"/>
      <c r="E1" s="302" t="s">
        <v>1</v>
      </c>
      <c r="F1" s="301">
        <f>Basisdaten!E3</f>
        <v>0</v>
      </c>
    </row>
    <row r="2" spans="1:10" ht="20.399999999999999" customHeight="1" x14ac:dyDescent="0.25"/>
    <row r="3" spans="1:10" ht="24.75" customHeight="1" x14ac:dyDescent="0.25">
      <c r="A3" s="612" t="s">
        <v>835</v>
      </c>
      <c r="B3" s="612"/>
      <c r="C3" s="612"/>
      <c r="D3" s="612"/>
      <c r="E3" s="612"/>
      <c r="F3" s="612"/>
      <c r="G3" s="612"/>
      <c r="H3" s="612"/>
      <c r="I3" s="570"/>
      <c r="J3" s="77"/>
    </row>
    <row r="4" spans="1:10" ht="39" customHeight="1" thickBot="1" x14ac:dyDescent="0.3">
      <c r="A4" s="618" t="s">
        <v>95</v>
      </c>
      <c r="B4" s="618"/>
      <c r="C4" s="618"/>
      <c r="D4" s="618"/>
      <c r="E4" s="618"/>
      <c r="F4" s="618"/>
    </row>
    <row r="5" spans="1:10" ht="45" customHeight="1" thickBot="1" x14ac:dyDescent="0.3">
      <c r="A5" s="78" t="s">
        <v>57</v>
      </c>
      <c r="B5" s="78" t="s">
        <v>59</v>
      </c>
      <c r="C5" s="78" t="s">
        <v>239</v>
      </c>
      <c r="D5" s="78" t="s">
        <v>58</v>
      </c>
      <c r="E5" s="78" t="s">
        <v>59</v>
      </c>
      <c r="F5" s="78" t="s">
        <v>60</v>
      </c>
      <c r="G5" s="429" t="s">
        <v>508</v>
      </c>
      <c r="H5" s="429" t="s">
        <v>509</v>
      </c>
      <c r="I5" s="429" t="s">
        <v>825</v>
      </c>
    </row>
    <row r="6" spans="1:10" ht="42" customHeight="1" thickBot="1" x14ac:dyDescent="0.3">
      <c r="A6" s="327" t="s">
        <v>185</v>
      </c>
      <c r="B6" s="45" t="s">
        <v>62</v>
      </c>
      <c r="C6" s="45" t="str">
        <f t="shared" ref="C6:C9" si="0">CONCATENATE(A6,"-",B6)</f>
        <v>A1-W3</v>
      </c>
      <c r="D6" s="79" t="s">
        <v>628</v>
      </c>
      <c r="E6" s="45" t="str">
        <f t="shared" ref="E6:E9" si="1">B6</f>
        <v>W3</v>
      </c>
      <c r="F6" s="80"/>
      <c r="G6" s="430">
        <v>160</v>
      </c>
      <c r="H6" s="430">
        <v>240</v>
      </c>
      <c r="I6" s="571">
        <f>SUMIF('Kalk UHR MWS'!$F$8:$F$134,'Leistungswerte UHR Schulen'!$C6,'Kalk UHR MWS'!$P$8:$P$134)</f>
        <v>0</v>
      </c>
    </row>
    <row r="7" spans="1:10" ht="42" customHeight="1" thickBot="1" x14ac:dyDescent="0.3">
      <c r="A7" s="327" t="s">
        <v>185</v>
      </c>
      <c r="B7" s="45" t="s">
        <v>30</v>
      </c>
      <c r="C7" s="45" t="str">
        <f t="shared" si="0"/>
        <v>A1-W1</v>
      </c>
      <c r="D7" s="79" t="s">
        <v>628</v>
      </c>
      <c r="E7" s="45" t="str">
        <f t="shared" si="1"/>
        <v>W1</v>
      </c>
      <c r="F7" s="80"/>
      <c r="G7" s="430">
        <v>150</v>
      </c>
      <c r="H7" s="430">
        <v>220</v>
      </c>
      <c r="I7" s="571">
        <f>SUMIF('Kalk UHR MWS'!$F$8:$F$134,'Leistungswerte UHR Schulen'!$C7,'Kalk UHR MWS'!$P$8:$P$134)</f>
        <v>0</v>
      </c>
    </row>
    <row r="8" spans="1:10" ht="42" customHeight="1" thickBot="1" x14ac:dyDescent="0.3">
      <c r="A8" s="327" t="s">
        <v>186</v>
      </c>
      <c r="B8" s="45" t="s">
        <v>62</v>
      </c>
      <c r="C8" s="45" t="str">
        <f t="shared" si="0"/>
        <v>B1-W3</v>
      </c>
      <c r="D8" s="79" t="s">
        <v>173</v>
      </c>
      <c r="E8" s="45" t="str">
        <f t="shared" si="1"/>
        <v>W3</v>
      </c>
      <c r="F8" s="80"/>
      <c r="G8" s="430">
        <v>175</v>
      </c>
      <c r="H8" s="430">
        <v>230</v>
      </c>
      <c r="I8" s="571">
        <f>SUMIF('Kalk UHR MWS'!$F$8:$F$134,'Leistungswerte UHR Schulen'!$C8,'Kalk UHR MWS'!$P$8:$P$134)</f>
        <v>0</v>
      </c>
    </row>
    <row r="9" spans="1:10" ht="42" customHeight="1" thickBot="1" x14ac:dyDescent="0.3">
      <c r="A9" s="327" t="s">
        <v>186</v>
      </c>
      <c r="B9" s="45" t="s">
        <v>30</v>
      </c>
      <c r="C9" s="45" t="str">
        <f t="shared" si="0"/>
        <v>B1-W1</v>
      </c>
      <c r="D9" s="79" t="s">
        <v>173</v>
      </c>
      <c r="E9" s="45" t="str">
        <f t="shared" si="1"/>
        <v>W1</v>
      </c>
      <c r="F9" s="80"/>
      <c r="G9" s="430">
        <v>170</v>
      </c>
      <c r="H9" s="430">
        <v>230</v>
      </c>
      <c r="I9" s="571">
        <f>SUMIF('Kalk UHR MWS'!$F$8:$F$134,'Leistungswerte UHR Schulen'!$C9,'Kalk UHR MWS'!$P$8:$P$134)</f>
        <v>0</v>
      </c>
    </row>
    <row r="10" spans="1:10" ht="42" customHeight="1" thickBot="1" x14ac:dyDescent="0.3">
      <c r="A10" s="327" t="s">
        <v>187</v>
      </c>
      <c r="B10" s="45" t="s">
        <v>62</v>
      </c>
      <c r="C10" s="45" t="str">
        <f>CONCATENATE(A10,"-",B10)</f>
        <v>B2-W3</v>
      </c>
      <c r="D10" s="79" t="s">
        <v>487</v>
      </c>
      <c r="E10" s="45" t="str">
        <f>B10</f>
        <v>W3</v>
      </c>
      <c r="F10" s="80"/>
      <c r="G10" s="430">
        <v>180</v>
      </c>
      <c r="H10" s="430">
        <v>245</v>
      </c>
      <c r="I10" s="571">
        <f>SUMIF('Kalk UHR MWS'!$F$8:$F$134,'Leistungswerte UHR Schulen'!$C10,'Kalk UHR MWS'!$P$8:$P$134)</f>
        <v>0</v>
      </c>
    </row>
    <row r="11" spans="1:10" ht="42" customHeight="1" thickBot="1" x14ac:dyDescent="0.3">
      <c r="A11" s="327" t="s">
        <v>188</v>
      </c>
      <c r="B11" s="45" t="s">
        <v>67</v>
      </c>
      <c r="C11" s="45" t="str">
        <f t="shared" ref="C11:C39" si="2">CONCATENATE(A11,"-",B11)</f>
        <v>D1-W6</v>
      </c>
      <c r="D11" s="79" t="s">
        <v>174</v>
      </c>
      <c r="E11" s="45" t="str">
        <f t="shared" ref="E11:E39" si="3">B11</f>
        <v>W6</v>
      </c>
      <c r="F11" s="80"/>
      <c r="G11" s="430">
        <v>60</v>
      </c>
      <c r="H11" s="430">
        <v>100</v>
      </c>
      <c r="I11" s="571">
        <f>SUMIF('Kalk UHR MWS'!$F$8:$F$134,'Leistungswerte UHR Schulen'!$C11,'Kalk UHR MWS'!$P$8:$P$134)</f>
        <v>0</v>
      </c>
    </row>
    <row r="12" spans="1:10" ht="42" customHeight="1" thickBot="1" x14ac:dyDescent="0.3">
      <c r="A12" s="327" t="s">
        <v>189</v>
      </c>
      <c r="B12" s="45" t="s">
        <v>61</v>
      </c>
      <c r="C12" s="45" t="str">
        <f t="shared" si="2"/>
        <v>E1-W5</v>
      </c>
      <c r="D12" s="79" t="s">
        <v>511</v>
      </c>
      <c r="E12" s="45" t="str">
        <f t="shared" si="3"/>
        <v>W5</v>
      </c>
      <c r="F12" s="80"/>
      <c r="G12" s="430">
        <v>320</v>
      </c>
      <c r="H12" s="430">
        <v>420</v>
      </c>
      <c r="I12" s="571">
        <f>SUMIF('Kalk UHR MWS'!$F$8:$F$134,'Leistungswerte UHR Schulen'!$C12,'Kalk UHR MWS'!$P$8:$P$134)</f>
        <v>0</v>
      </c>
    </row>
    <row r="13" spans="1:10" ht="42" customHeight="1" thickBot="1" x14ac:dyDescent="0.3">
      <c r="A13" s="327" t="s">
        <v>512</v>
      </c>
      <c r="B13" s="45" t="s">
        <v>61</v>
      </c>
      <c r="C13" s="45" t="str">
        <f t="shared" si="2"/>
        <v>E2-W5</v>
      </c>
      <c r="D13" s="79" t="s">
        <v>510</v>
      </c>
      <c r="E13" s="45" t="str">
        <f t="shared" si="3"/>
        <v>W5</v>
      </c>
      <c r="F13" s="80"/>
      <c r="G13" s="430">
        <v>140</v>
      </c>
      <c r="H13" s="430">
        <v>230</v>
      </c>
      <c r="I13" s="571">
        <f>SUMIF('Kalk UHR MWS'!$F$8:$F$134,'Leistungswerte UHR Schulen'!$C13,'Kalk UHR MWS'!$P$8:$P$134)</f>
        <v>0</v>
      </c>
    </row>
    <row r="14" spans="1:10" ht="42" customHeight="1" thickBot="1" x14ac:dyDescent="0.3">
      <c r="A14" s="327" t="s">
        <v>190</v>
      </c>
      <c r="B14" s="45" t="s">
        <v>61</v>
      </c>
      <c r="C14" s="45" t="str">
        <f t="shared" si="2"/>
        <v>F1-W5</v>
      </c>
      <c r="D14" s="79" t="s">
        <v>175</v>
      </c>
      <c r="E14" s="45" t="str">
        <f t="shared" si="3"/>
        <v>W5</v>
      </c>
      <c r="F14" s="80"/>
      <c r="G14" s="430">
        <v>290</v>
      </c>
      <c r="H14" s="430">
        <v>420</v>
      </c>
      <c r="I14" s="571">
        <f>SUMIF('Kalk UHR MWS'!$F$8:$F$134,'Leistungswerte UHR Schulen'!$C14,'Kalk UHR MWS'!$P$8:$P$134)</f>
        <v>0</v>
      </c>
    </row>
    <row r="15" spans="1:10" ht="42" customHeight="1" thickBot="1" x14ac:dyDescent="0.3">
      <c r="A15" s="328" t="s">
        <v>190</v>
      </c>
      <c r="B15" s="45" t="s">
        <v>30</v>
      </c>
      <c r="C15" s="45" t="str">
        <f>CONCATENATE(A15,"-",B15)</f>
        <v>F1-W1</v>
      </c>
      <c r="D15" s="79" t="s">
        <v>175</v>
      </c>
      <c r="E15" s="45" t="str">
        <f>B15</f>
        <v>W1</v>
      </c>
      <c r="F15" s="80"/>
      <c r="G15" s="430">
        <v>220</v>
      </c>
      <c r="H15" s="430">
        <v>390</v>
      </c>
      <c r="I15" s="571">
        <f>SUMIF('Kalk UHR MWS'!$F$8:$F$134,'Leistungswerte UHR Schulen'!$C15,'Kalk UHR MWS'!$P$8:$P$134)</f>
        <v>0</v>
      </c>
    </row>
    <row r="16" spans="1:10" ht="42" customHeight="1" thickBot="1" x14ac:dyDescent="0.3">
      <c r="A16" s="327" t="s">
        <v>191</v>
      </c>
      <c r="B16" s="45" t="s">
        <v>62</v>
      </c>
      <c r="C16" s="45" t="str">
        <f t="shared" si="2"/>
        <v>F2-W3</v>
      </c>
      <c r="D16" s="79" t="s">
        <v>176</v>
      </c>
      <c r="E16" s="45" t="str">
        <f t="shared" si="3"/>
        <v>W3</v>
      </c>
      <c r="F16" s="80"/>
      <c r="G16" s="430">
        <v>25</v>
      </c>
      <c r="H16" s="430">
        <v>50</v>
      </c>
      <c r="I16" s="571">
        <f>SUMIF('Kalk UHR MWS'!$F$8:$F$134,'Leistungswerte UHR Schulen'!$C16,'Kalk UHR MWS'!$P$8:$P$134)</f>
        <v>0</v>
      </c>
    </row>
    <row r="17" spans="1:9" ht="42" customHeight="1" thickBot="1" x14ac:dyDescent="0.3">
      <c r="A17" s="327" t="s">
        <v>192</v>
      </c>
      <c r="B17" s="45" t="s">
        <v>67</v>
      </c>
      <c r="C17" s="45" t="str">
        <f t="shared" si="2"/>
        <v>F3-W6</v>
      </c>
      <c r="D17" s="79" t="s">
        <v>177</v>
      </c>
      <c r="E17" s="45" t="str">
        <f t="shared" si="3"/>
        <v>W6</v>
      </c>
      <c r="F17" s="80"/>
      <c r="G17" s="430">
        <v>150</v>
      </c>
      <c r="H17" s="430">
        <v>210</v>
      </c>
      <c r="I17" s="571">
        <f>SUMIF('Kalk UHR MWS'!$F$8:$F$134,'Leistungswerte UHR Schulen'!$C17,'Kalk UHR MWS'!$P$8:$P$134)</f>
        <v>0</v>
      </c>
    </row>
    <row r="18" spans="1:9" ht="42" customHeight="1" thickBot="1" x14ac:dyDescent="0.3">
      <c r="A18" s="327" t="s">
        <v>192</v>
      </c>
      <c r="B18" s="45" t="s">
        <v>61</v>
      </c>
      <c r="C18" s="45" t="str">
        <f t="shared" si="2"/>
        <v>F3-W5</v>
      </c>
      <c r="D18" s="79" t="s">
        <v>177</v>
      </c>
      <c r="E18" s="45" t="str">
        <f t="shared" si="3"/>
        <v>W5</v>
      </c>
      <c r="F18" s="80"/>
      <c r="G18" s="430">
        <v>150</v>
      </c>
      <c r="H18" s="430">
        <v>210</v>
      </c>
      <c r="I18" s="571">
        <f>SUMIF('Kalk UHR MWS'!$F$8:$F$134,'Leistungswerte UHR Schulen'!$C18,'Kalk UHR MWS'!$P$8:$P$134)</f>
        <v>0</v>
      </c>
    </row>
    <row r="19" spans="1:9" ht="42" customHeight="1" thickBot="1" x14ac:dyDescent="0.3">
      <c r="A19" s="327" t="s">
        <v>192</v>
      </c>
      <c r="B19" s="45" t="s">
        <v>62</v>
      </c>
      <c r="C19" s="45" t="str">
        <f t="shared" si="2"/>
        <v>F3-W3</v>
      </c>
      <c r="D19" s="79" t="s">
        <v>177</v>
      </c>
      <c r="E19" s="45" t="str">
        <f t="shared" si="3"/>
        <v>W3</v>
      </c>
      <c r="F19" s="80"/>
      <c r="G19" s="430">
        <v>120</v>
      </c>
      <c r="H19" s="430">
        <v>170</v>
      </c>
      <c r="I19" s="571">
        <f>SUMIF('Kalk UHR MWS'!$F$8:$F$134,'Leistungswerte UHR Schulen'!$C19,'Kalk UHR MWS'!$P$8:$P$134)</f>
        <v>0</v>
      </c>
    </row>
    <row r="20" spans="1:9" ht="42" customHeight="1" thickBot="1" x14ac:dyDescent="0.3">
      <c r="A20" s="327" t="s">
        <v>192</v>
      </c>
      <c r="B20" s="45" t="s">
        <v>30</v>
      </c>
      <c r="C20" s="45" t="str">
        <f t="shared" si="2"/>
        <v>F3-W1</v>
      </c>
      <c r="D20" s="79" t="s">
        <v>177</v>
      </c>
      <c r="E20" s="45" t="str">
        <f t="shared" si="3"/>
        <v>W1</v>
      </c>
      <c r="F20" s="80"/>
      <c r="G20" s="430">
        <v>130</v>
      </c>
      <c r="H20" s="430">
        <v>160</v>
      </c>
      <c r="I20" s="571">
        <f>SUMIF('Kalk UHR MWS'!$F$8:$F$134,'Leistungswerte UHR Schulen'!$C20,'Kalk UHR MWS'!$P$8:$P$134)</f>
        <v>0</v>
      </c>
    </row>
    <row r="21" spans="1:9" ht="42" customHeight="1" thickBot="1" x14ac:dyDescent="0.3">
      <c r="A21" s="327" t="s">
        <v>193</v>
      </c>
      <c r="B21" s="45" t="s">
        <v>62</v>
      </c>
      <c r="C21" s="45" t="str">
        <f t="shared" si="2"/>
        <v>G1-W3</v>
      </c>
      <c r="D21" s="79" t="s">
        <v>178</v>
      </c>
      <c r="E21" s="45" t="str">
        <f t="shared" si="3"/>
        <v>W3</v>
      </c>
      <c r="F21" s="80"/>
      <c r="G21" s="430">
        <v>140</v>
      </c>
      <c r="H21" s="430">
        <v>200</v>
      </c>
      <c r="I21" s="571">
        <f>SUMIF('Kalk UHR MWS'!$F$8:$F$134,'Leistungswerte UHR Schulen'!$C21,'Kalk UHR MWS'!$P$8:$P$134)</f>
        <v>0</v>
      </c>
    </row>
    <row r="22" spans="1:9" ht="42" customHeight="1" thickBot="1" x14ac:dyDescent="0.3">
      <c r="A22" s="327" t="s">
        <v>194</v>
      </c>
      <c r="B22" s="45" t="s">
        <v>67</v>
      </c>
      <c r="C22" s="45" t="str">
        <f t="shared" si="2"/>
        <v>H1-W6</v>
      </c>
      <c r="D22" s="79" t="s">
        <v>179</v>
      </c>
      <c r="E22" s="45" t="str">
        <f t="shared" si="3"/>
        <v>W6</v>
      </c>
      <c r="F22" s="80"/>
      <c r="G22" s="430">
        <v>100</v>
      </c>
      <c r="H22" s="430">
        <v>230</v>
      </c>
      <c r="I22" s="571">
        <f>SUMIF('Kalk UHR MWS'!$F$8:$F$134,'Leistungswerte UHR Schulen'!$C22,'Kalk UHR MWS'!$P$8:$P$134)</f>
        <v>0</v>
      </c>
    </row>
    <row r="23" spans="1:9" ht="42" customHeight="1" thickBot="1" x14ac:dyDescent="0.3">
      <c r="A23" s="327" t="s">
        <v>171</v>
      </c>
      <c r="B23" s="45" t="s">
        <v>61</v>
      </c>
      <c r="C23" s="45" t="str">
        <f t="shared" si="2"/>
        <v>K1-W5</v>
      </c>
      <c r="D23" s="79" t="s">
        <v>180</v>
      </c>
      <c r="E23" s="45" t="str">
        <f t="shared" si="3"/>
        <v>W5</v>
      </c>
      <c r="F23" s="80"/>
      <c r="G23" s="430">
        <v>70</v>
      </c>
      <c r="H23" s="430">
        <v>100</v>
      </c>
      <c r="I23" s="571">
        <f>SUMIF('Kalk UHR MWS'!$F$8:$F$134,'Leistungswerte UHR Schulen'!$C23,'Kalk UHR MWS'!$P$8:$P$134)</f>
        <v>0</v>
      </c>
    </row>
    <row r="24" spans="1:9" ht="42" customHeight="1" thickBot="1" x14ac:dyDescent="0.3">
      <c r="A24" s="327" t="s">
        <v>171</v>
      </c>
      <c r="B24" s="45" t="s">
        <v>62</v>
      </c>
      <c r="C24" s="45" t="str">
        <f>CONCATENATE(A24,"-",B24)</f>
        <v>K1-W3</v>
      </c>
      <c r="D24" s="79" t="s">
        <v>438</v>
      </c>
      <c r="E24" s="45" t="str">
        <f>B24</f>
        <v>W3</v>
      </c>
      <c r="F24" s="80"/>
      <c r="G24" s="430">
        <v>100</v>
      </c>
      <c r="H24" s="430">
        <v>190</v>
      </c>
      <c r="I24" s="571">
        <f>SUMIF('Kalk UHR MWS'!$F$8:$F$134,'Leistungswerte UHR Schulen'!$C24,'Kalk UHR MWS'!$P$8:$P$134)</f>
        <v>0</v>
      </c>
    </row>
    <row r="25" spans="1:9" ht="42" customHeight="1" thickBot="1" x14ac:dyDescent="0.3">
      <c r="A25" s="327" t="s">
        <v>171</v>
      </c>
      <c r="B25" s="45" t="s">
        <v>669</v>
      </c>
      <c r="C25" s="45" t="str">
        <f t="shared" ref="C25" si="4">CONCATENATE(A25,"-",B25)</f>
        <v>K1-Bed</v>
      </c>
      <c r="D25" s="79" t="s">
        <v>670</v>
      </c>
      <c r="E25" s="45" t="str">
        <f t="shared" ref="E25" si="5">B25</f>
        <v>Bed</v>
      </c>
      <c r="F25" s="80"/>
      <c r="G25" s="430">
        <v>60</v>
      </c>
      <c r="H25" s="430">
        <v>120</v>
      </c>
      <c r="I25" s="571">
        <f>SUMIF('Kalk UHR MWS'!$F$8:$F$134,'Leistungswerte UHR Schulen'!$C25,'Kalk UHR MWS'!$P$8:$P$134)</f>
        <v>0</v>
      </c>
    </row>
    <row r="26" spans="1:9" ht="42" customHeight="1" thickBot="1" x14ac:dyDescent="0.3">
      <c r="A26" s="327" t="s">
        <v>195</v>
      </c>
      <c r="B26" s="45" t="s">
        <v>30</v>
      </c>
      <c r="C26" s="45" t="str">
        <f>CONCATENATE(A26,"-",B26)</f>
        <v>L1-W1</v>
      </c>
      <c r="D26" s="79" t="s">
        <v>164</v>
      </c>
      <c r="E26" s="45" t="str">
        <f>B26</f>
        <v>W1</v>
      </c>
      <c r="F26" s="80"/>
      <c r="G26" s="430">
        <v>90</v>
      </c>
      <c r="H26" s="430">
        <v>200</v>
      </c>
      <c r="I26" s="571">
        <f>SUMIF('Kalk UHR MWS'!$F$8:$F$134,'Leistungswerte UHR Schulen'!$C26,'Kalk UHR MWS'!$P$8:$P$134)</f>
        <v>0</v>
      </c>
    </row>
    <row r="27" spans="1:9" ht="42" customHeight="1" thickBot="1" x14ac:dyDescent="0.3">
      <c r="A27" s="327" t="s">
        <v>195</v>
      </c>
      <c r="B27" s="45" t="s">
        <v>31</v>
      </c>
      <c r="C27" s="45" t="str">
        <f>CONCATENATE(A27,"-",B27)</f>
        <v>L1-M1</v>
      </c>
      <c r="D27" s="79" t="s">
        <v>164</v>
      </c>
      <c r="E27" s="45" t="str">
        <f>B27</f>
        <v>M1</v>
      </c>
      <c r="F27" s="80"/>
      <c r="G27" s="430">
        <v>70</v>
      </c>
      <c r="H27" s="430">
        <v>100</v>
      </c>
      <c r="I27" s="571">
        <f>SUMIF('Kalk UHR MWS'!$F$8:$F$134,'Leistungswerte UHR Schulen'!$C27,'Kalk UHR MWS'!$P$8:$P$134)</f>
        <v>0</v>
      </c>
    </row>
    <row r="28" spans="1:9" ht="42" customHeight="1" thickBot="1" x14ac:dyDescent="0.3">
      <c r="A28" s="327" t="s">
        <v>195</v>
      </c>
      <c r="B28" s="45" t="s">
        <v>52</v>
      </c>
      <c r="C28" s="45" t="str">
        <f t="shared" ref="C28:C34" si="6">CONCATENATE(A28,"-",B28)</f>
        <v>L1-J4</v>
      </c>
      <c r="D28" s="79" t="s">
        <v>164</v>
      </c>
      <c r="E28" s="45" t="str">
        <f t="shared" ref="E28:E34" si="7">B28</f>
        <v>J4</v>
      </c>
      <c r="F28" s="80"/>
      <c r="G28" s="430">
        <v>180</v>
      </c>
      <c r="H28" s="430">
        <v>320</v>
      </c>
      <c r="I28" s="571">
        <f>SUMIF('Kalk UHR MWS'!$F$8:$F$134,'Leistungswerte UHR Schulen'!$C28,'Kalk UHR MWS'!$P$8:$P$134)</f>
        <v>0</v>
      </c>
    </row>
    <row r="29" spans="1:9" ht="42" customHeight="1" thickBot="1" x14ac:dyDescent="0.3">
      <c r="A29" s="327" t="s">
        <v>195</v>
      </c>
      <c r="B29" s="45" t="s">
        <v>54</v>
      </c>
      <c r="C29" s="45" t="str">
        <f t="shared" si="6"/>
        <v>L1-J1</v>
      </c>
      <c r="D29" s="79" t="s">
        <v>164</v>
      </c>
      <c r="E29" s="45" t="str">
        <f t="shared" si="7"/>
        <v>J1</v>
      </c>
      <c r="F29" s="80"/>
      <c r="G29" s="430">
        <v>190</v>
      </c>
      <c r="H29" s="430">
        <v>310</v>
      </c>
      <c r="I29" s="571">
        <f>SUMIF('Kalk UHR MWS'!$F$8:$F$134,'Leistungswerte UHR Schulen'!$C29,'Kalk UHR MWS'!$P$8:$P$134)</f>
        <v>0</v>
      </c>
    </row>
    <row r="30" spans="1:9" ht="42" customHeight="1" thickBot="1" x14ac:dyDescent="0.3">
      <c r="A30" s="327" t="s">
        <v>195</v>
      </c>
      <c r="B30" s="45" t="s">
        <v>68</v>
      </c>
      <c r="C30" s="45" t="str">
        <f t="shared" ref="C30" si="8">CONCATENATE(A30,"-",B30)</f>
        <v>L1-kR</v>
      </c>
      <c r="D30" s="79" t="s">
        <v>164</v>
      </c>
      <c r="E30" s="45" t="str">
        <f t="shared" ref="E30" si="9">B30</f>
        <v>kR</v>
      </c>
      <c r="F30" s="326"/>
      <c r="G30" s="579"/>
      <c r="H30" s="579"/>
      <c r="I30" s="571">
        <f>SUMIF('Kalk UHR MWS'!$F$8:$F$134,'Leistungswerte UHR Schulen'!$C30,'Kalk UHR MWS'!$P$8:$P$134)</f>
        <v>0</v>
      </c>
    </row>
    <row r="31" spans="1:9" ht="42" customHeight="1" thickBot="1" x14ac:dyDescent="0.3">
      <c r="A31" s="327" t="s">
        <v>196</v>
      </c>
      <c r="B31" s="45" t="s">
        <v>54</v>
      </c>
      <c r="C31" s="45" t="str">
        <f t="shared" si="6"/>
        <v>L2-J1</v>
      </c>
      <c r="D31" s="79" t="s">
        <v>166</v>
      </c>
      <c r="E31" s="45" t="str">
        <f t="shared" si="7"/>
        <v>J1</v>
      </c>
      <c r="F31" s="80"/>
      <c r="G31" s="430">
        <v>220</v>
      </c>
      <c r="H31" s="430">
        <v>360</v>
      </c>
      <c r="I31" s="571">
        <f>SUMIF('Kalk UHR MWS'!$F$8:$F$134,'Leistungswerte UHR Schulen'!$C31,'Kalk UHR MWS'!$P$8:$P$134)</f>
        <v>0</v>
      </c>
    </row>
    <row r="32" spans="1:9" ht="42" customHeight="1" thickBot="1" x14ac:dyDescent="0.3">
      <c r="A32" s="327" t="s">
        <v>197</v>
      </c>
      <c r="B32" s="45" t="s">
        <v>30</v>
      </c>
      <c r="C32" s="45" t="str">
        <f t="shared" si="6"/>
        <v>L3-W1</v>
      </c>
      <c r="D32" s="79" t="s">
        <v>165</v>
      </c>
      <c r="E32" s="45" t="str">
        <f t="shared" si="7"/>
        <v>W1</v>
      </c>
      <c r="F32" s="80"/>
      <c r="G32" s="430">
        <v>150</v>
      </c>
      <c r="H32" s="430">
        <v>220</v>
      </c>
      <c r="I32" s="571">
        <f>SUMIF('Kalk UHR MWS'!$F$8:$F$134,'Leistungswerte UHR Schulen'!$C32,'Kalk UHR MWS'!$P$8:$P$134)</f>
        <v>0</v>
      </c>
    </row>
    <row r="33" spans="1:9" ht="42" customHeight="1" thickBot="1" x14ac:dyDescent="0.3">
      <c r="A33" s="327" t="s">
        <v>198</v>
      </c>
      <c r="B33" s="45" t="s">
        <v>67</v>
      </c>
      <c r="C33" s="45" t="str">
        <f t="shared" si="6"/>
        <v>N1-W6</v>
      </c>
      <c r="D33" s="79" t="s">
        <v>182</v>
      </c>
      <c r="E33" s="45" t="str">
        <f t="shared" si="7"/>
        <v>W6</v>
      </c>
      <c r="F33" s="80"/>
      <c r="G33" s="430">
        <v>450</v>
      </c>
      <c r="H33" s="430">
        <v>800</v>
      </c>
      <c r="I33" s="571">
        <f>SUMIF('Kalk UHR MWS'!$F$8:$F$134,'Leistungswerte UHR Schulen'!$C33,'Kalk UHR MWS'!$P$8:$P$134)</f>
        <v>0</v>
      </c>
    </row>
    <row r="34" spans="1:9" ht="42" customHeight="1" thickBot="1" x14ac:dyDescent="0.3">
      <c r="A34" s="327" t="s">
        <v>200</v>
      </c>
      <c r="B34" s="45" t="s">
        <v>67</v>
      </c>
      <c r="C34" s="45" t="str">
        <f t="shared" si="6"/>
        <v>S1-W6</v>
      </c>
      <c r="D34" s="79" t="s">
        <v>183</v>
      </c>
      <c r="E34" s="45" t="str">
        <f t="shared" si="7"/>
        <v>W6</v>
      </c>
      <c r="F34" s="80"/>
      <c r="G34" s="430">
        <v>30</v>
      </c>
      <c r="H34" s="430">
        <v>60</v>
      </c>
      <c r="I34" s="571">
        <f>SUMIF('Kalk UHR MWS'!$F$8:$F$134,'Leistungswerte UHR Schulen'!$C34,'Kalk UHR MWS'!$P$8:$P$134)</f>
        <v>0</v>
      </c>
    </row>
    <row r="35" spans="1:9" ht="42" customHeight="1" thickBot="1" x14ac:dyDescent="0.3">
      <c r="A35" s="327" t="s">
        <v>200</v>
      </c>
      <c r="B35" s="45" t="s">
        <v>61</v>
      </c>
      <c r="C35" s="45" t="str">
        <f t="shared" si="2"/>
        <v>S1-W5</v>
      </c>
      <c r="D35" s="79" t="s">
        <v>183</v>
      </c>
      <c r="E35" s="45" t="str">
        <f t="shared" si="3"/>
        <v>W5</v>
      </c>
      <c r="F35" s="80"/>
      <c r="G35" s="430">
        <v>40</v>
      </c>
      <c r="H35" s="430">
        <v>80</v>
      </c>
      <c r="I35" s="571">
        <f>SUMIF('Kalk UHR MWS'!$F$8:$F$134,'Leistungswerte UHR Schulen'!$C35,'Kalk UHR MWS'!$P$8:$P$134)</f>
        <v>0</v>
      </c>
    </row>
    <row r="36" spans="1:9" ht="42" customHeight="1" thickBot="1" x14ac:dyDescent="0.3">
      <c r="A36" s="327" t="s">
        <v>201</v>
      </c>
      <c r="B36" s="45" t="s">
        <v>62</v>
      </c>
      <c r="C36" s="45" t="str">
        <f t="shared" si="2"/>
        <v>U1-W3</v>
      </c>
      <c r="D36" s="79" t="s">
        <v>514</v>
      </c>
      <c r="E36" s="45" t="str">
        <f t="shared" si="3"/>
        <v>W3</v>
      </c>
      <c r="F36" s="80"/>
      <c r="G36" s="430">
        <v>180</v>
      </c>
      <c r="H36" s="430">
        <v>230</v>
      </c>
      <c r="I36" s="571">
        <f>SUMIF('Kalk UHR MWS'!$F$8:$F$134,'Leistungswerte UHR Schulen'!$C36,'Kalk UHR MWS'!$P$8:$P$134)</f>
        <v>0</v>
      </c>
    </row>
    <row r="37" spans="1:9" ht="42" customHeight="1" thickBot="1" x14ac:dyDescent="0.3">
      <c r="A37" s="327" t="s">
        <v>202</v>
      </c>
      <c r="B37" s="45" t="s">
        <v>62</v>
      </c>
      <c r="C37" s="45" t="str">
        <f t="shared" si="2"/>
        <v>U2-W3</v>
      </c>
      <c r="D37" s="79" t="s">
        <v>260</v>
      </c>
      <c r="E37" s="45" t="str">
        <f t="shared" si="3"/>
        <v>W3</v>
      </c>
      <c r="F37" s="80"/>
      <c r="G37" s="430">
        <v>175</v>
      </c>
      <c r="H37" s="430">
        <v>220</v>
      </c>
      <c r="I37" s="571">
        <f>SUMIF('Kalk UHR MWS'!$F$8:$F$134,'Leistungswerte UHR Schulen'!$C37,'Kalk UHR MWS'!$P$8:$P$134)</f>
        <v>0</v>
      </c>
    </row>
    <row r="38" spans="1:9" ht="42" customHeight="1" thickBot="1" x14ac:dyDescent="0.3">
      <c r="A38" s="327" t="s">
        <v>203</v>
      </c>
      <c r="B38" s="45" t="s">
        <v>30</v>
      </c>
      <c r="C38" s="45" t="str">
        <f t="shared" si="2"/>
        <v>U3-W1</v>
      </c>
      <c r="D38" s="79" t="s">
        <v>484</v>
      </c>
      <c r="E38" s="45" t="str">
        <f t="shared" si="3"/>
        <v>W1</v>
      </c>
      <c r="F38" s="80"/>
      <c r="G38" s="430">
        <v>170</v>
      </c>
      <c r="H38" s="430">
        <v>230</v>
      </c>
      <c r="I38" s="571">
        <f>SUMIF('Kalk UHR MWS'!$F$8:$F$134,'Leistungswerte UHR Schulen'!$C38,'Kalk UHR MWS'!$P$8:$P$134)</f>
        <v>0</v>
      </c>
    </row>
    <row r="39" spans="1:9" ht="42" customHeight="1" x14ac:dyDescent="0.25">
      <c r="A39" s="327" t="s">
        <v>16</v>
      </c>
      <c r="B39" s="45" t="s">
        <v>68</v>
      </c>
      <c r="C39" s="45" t="str">
        <f t="shared" si="2"/>
        <v>Z-kR</v>
      </c>
      <c r="D39" s="79" t="s">
        <v>245</v>
      </c>
      <c r="E39" s="45" t="str">
        <f t="shared" si="3"/>
        <v>kR</v>
      </c>
      <c r="F39" s="326"/>
      <c r="G39" s="326"/>
      <c r="H39" s="326"/>
      <c r="I39" s="326"/>
    </row>
    <row r="40" spans="1:9" ht="26.4" customHeight="1" x14ac:dyDescent="0.25">
      <c r="H40" s="575" t="s">
        <v>827</v>
      </c>
      <c r="I40" s="576">
        <f>SUM(I6:I39)</f>
        <v>0</v>
      </c>
    </row>
  </sheetData>
  <sheetProtection selectLockedCells="1"/>
  <mergeCells count="2">
    <mergeCell ref="A4:F4"/>
    <mergeCell ref="A3:H3"/>
  </mergeCells>
  <phoneticPr fontId="52" type="noConversion"/>
  <pageMargins left="0.70866141732283472" right="0.70866141732283472" top="0.78740157480314965" bottom="0.78740157480314965" header="0.31496062992125984" footer="0.31496062992125984"/>
  <pageSetup paperSize="9" scale="42" orientation="portrait" horizontalDpi="4294967293" verticalDpi="300" r:id="rId1"/>
  <headerFooter>
    <oddHeader>&amp;CAusschreibung Reinigung Gemeinde Oberhaching 2026</oddHeader>
    <oddFooter>Seite &amp;P von &amp;N</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tabColor rgb="FF00B050"/>
  </sheetPr>
  <dimension ref="A1:J24"/>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6.6640625" style="9" customWidth="1"/>
    <col min="5" max="5" width="14.109375" style="9" customWidth="1"/>
    <col min="6" max="6" width="19.44140625" style="9" customWidth="1"/>
    <col min="7" max="7" width="14.6640625" style="9" customWidth="1"/>
    <col min="8" max="9" width="16.109375" style="9" customWidth="1"/>
    <col min="10" max="10" width="10.88671875" style="9" customWidth="1"/>
    <col min="11" max="16384" width="11.44140625" style="9"/>
  </cols>
  <sheetData>
    <row r="1" spans="1:10" ht="36.75" customHeight="1" x14ac:dyDescent="0.25">
      <c r="A1" s="76" t="s">
        <v>3</v>
      </c>
      <c r="B1" s="451">
        <f>Basisdaten!E5</f>
        <v>0</v>
      </c>
      <c r="C1" s="332"/>
      <c r="D1" s="76"/>
      <c r="E1" s="302" t="s">
        <v>1</v>
      </c>
      <c r="F1" s="301">
        <f>Basisdaten!E3</f>
        <v>0</v>
      </c>
    </row>
    <row r="2" spans="1:10" ht="22.8" customHeight="1" x14ac:dyDescent="0.25"/>
    <row r="3" spans="1:10" ht="24.75" customHeight="1" x14ac:dyDescent="0.25">
      <c r="A3" s="612" t="s">
        <v>836</v>
      </c>
      <c r="B3" s="612"/>
      <c r="C3" s="612"/>
      <c r="D3" s="612"/>
      <c r="E3" s="612"/>
      <c r="F3" s="612"/>
      <c r="G3" s="612"/>
      <c r="H3" s="612"/>
      <c r="I3" s="570"/>
      <c r="J3" s="77"/>
    </row>
    <row r="4" spans="1:10" ht="39" customHeight="1" thickBot="1" x14ac:dyDescent="0.3">
      <c r="A4" s="618" t="s">
        <v>95</v>
      </c>
      <c r="B4" s="618"/>
      <c r="C4" s="618"/>
      <c r="D4" s="618"/>
      <c r="E4" s="618"/>
      <c r="F4" s="618"/>
    </row>
    <row r="5" spans="1:10" ht="45" customHeight="1" thickBot="1" x14ac:dyDescent="0.3">
      <c r="A5" s="78" t="s">
        <v>57</v>
      </c>
      <c r="B5" s="78" t="s">
        <v>59</v>
      </c>
      <c r="C5" s="78" t="s">
        <v>239</v>
      </c>
      <c r="D5" s="78" t="s">
        <v>58</v>
      </c>
      <c r="E5" s="78" t="s">
        <v>59</v>
      </c>
      <c r="F5" s="78" t="s">
        <v>60</v>
      </c>
      <c r="G5" s="429" t="s">
        <v>508</v>
      </c>
      <c r="H5" s="429" t="s">
        <v>509</v>
      </c>
      <c r="I5" s="429" t="s">
        <v>825</v>
      </c>
    </row>
    <row r="6" spans="1:10" ht="42" customHeight="1" thickBot="1" x14ac:dyDescent="0.3">
      <c r="A6" s="327" t="s">
        <v>185</v>
      </c>
      <c r="B6" s="45" t="s">
        <v>62</v>
      </c>
      <c r="C6" s="45" t="str">
        <f>CONCATENATE(A6,"-",B6)</f>
        <v>A1-W3</v>
      </c>
      <c r="D6" s="79" t="s">
        <v>516</v>
      </c>
      <c r="E6" s="45" t="str">
        <f>B6</f>
        <v>W3</v>
      </c>
      <c r="F6" s="80"/>
      <c r="G6" s="430">
        <v>160</v>
      </c>
      <c r="H6" s="430">
        <v>210</v>
      </c>
      <c r="I6" s="571">
        <f>SUMIF('Kalk UHR KiGa Kastanienallee'!$F$8:$F$87,'Leistungswerte UHR Kigas'!$C6,'Kalk UHR KiGa Kastanienallee'!$P$8:$P$87)</f>
        <v>0</v>
      </c>
    </row>
    <row r="7" spans="1:10" ht="42" customHeight="1" thickBot="1" x14ac:dyDescent="0.3">
      <c r="A7" s="327" t="s">
        <v>186</v>
      </c>
      <c r="B7" s="45" t="s">
        <v>62</v>
      </c>
      <c r="C7" s="45" t="str">
        <f>CONCATENATE(A7,"-",B7)</f>
        <v>B1-W3</v>
      </c>
      <c r="D7" s="79" t="s">
        <v>774</v>
      </c>
      <c r="E7" s="45" t="str">
        <f>B7</f>
        <v>W3</v>
      </c>
      <c r="F7" s="80"/>
      <c r="G7" s="430">
        <v>170</v>
      </c>
      <c r="H7" s="430">
        <v>240</v>
      </c>
      <c r="I7" s="571">
        <f>SUMIF('Kalk UHR KiGa Kastanienallee'!$F$8:$F$87,'Leistungswerte UHR Kigas'!$C7,'Kalk UHR KiGa Kastanienallee'!$P$8:$P$87)</f>
        <v>0</v>
      </c>
    </row>
    <row r="8" spans="1:10" ht="42" customHeight="1" thickBot="1" x14ac:dyDescent="0.3">
      <c r="A8" s="327" t="s">
        <v>189</v>
      </c>
      <c r="B8" s="45" t="s">
        <v>61</v>
      </c>
      <c r="C8" s="45" t="str">
        <f t="shared" ref="C8:C23" si="0">CONCATENATE(A8,"-",B8)</f>
        <v>E1-W5</v>
      </c>
      <c r="D8" s="79" t="s">
        <v>511</v>
      </c>
      <c r="E8" s="45" t="str">
        <f t="shared" ref="E8:E23" si="1">B8</f>
        <v>W5</v>
      </c>
      <c r="F8" s="80"/>
      <c r="G8" s="430">
        <v>300</v>
      </c>
      <c r="H8" s="430">
        <v>390</v>
      </c>
      <c r="I8" s="571">
        <f>SUMIF('Kalk UHR KiGa Kastanienallee'!$F$8:$F$87,'Leistungswerte UHR Kigas'!$C8,'Kalk UHR KiGa Kastanienallee'!$P$8:$P$87)</f>
        <v>0</v>
      </c>
    </row>
    <row r="9" spans="1:10" ht="42" customHeight="1" thickBot="1" x14ac:dyDescent="0.3">
      <c r="A9" s="327" t="s">
        <v>512</v>
      </c>
      <c r="B9" s="45" t="s">
        <v>61</v>
      </c>
      <c r="C9" s="45" t="str">
        <f t="shared" ref="C9" si="2">CONCATENATE(A9,"-",B9)</f>
        <v>E2-W5</v>
      </c>
      <c r="D9" s="79" t="s">
        <v>510</v>
      </c>
      <c r="E9" s="45" t="str">
        <f t="shared" ref="E9" si="3">B9</f>
        <v>W5</v>
      </c>
      <c r="F9" s="80"/>
      <c r="G9" s="430">
        <v>150</v>
      </c>
      <c r="H9" s="430">
        <v>210</v>
      </c>
      <c r="I9" s="571">
        <f>SUMIF('Kalk UHR KiGa Kastanienallee'!$F$8:$F$87,'Leistungswerte UHR Kigas'!$C9,'Kalk UHR KiGa Kastanienallee'!$P$8:$P$87)</f>
        <v>0</v>
      </c>
    </row>
    <row r="10" spans="1:10" ht="42" customHeight="1" thickBot="1" x14ac:dyDescent="0.3">
      <c r="A10" s="328" t="s">
        <v>190</v>
      </c>
      <c r="B10" s="45" t="s">
        <v>61</v>
      </c>
      <c r="C10" s="45" t="str">
        <f>CONCATENATE(A10,"-",B10)</f>
        <v>F1-W5</v>
      </c>
      <c r="D10" s="79" t="s">
        <v>175</v>
      </c>
      <c r="E10" s="45" t="str">
        <f>B10</f>
        <v>W5</v>
      </c>
      <c r="F10" s="80"/>
      <c r="G10" s="430">
        <v>230</v>
      </c>
      <c r="H10" s="430">
        <v>390</v>
      </c>
      <c r="I10" s="571">
        <f>SUMIF('Kalk UHR KiGa Kastanienallee'!$F$8:$F$87,'Leistungswerte UHR Kigas'!$C10,'Kalk UHR KiGa Kastanienallee'!$P$8:$P$87)</f>
        <v>0</v>
      </c>
    </row>
    <row r="11" spans="1:10" ht="42" customHeight="1" thickBot="1" x14ac:dyDescent="0.3">
      <c r="A11" s="327" t="s">
        <v>192</v>
      </c>
      <c r="B11" s="45" t="s">
        <v>61</v>
      </c>
      <c r="C11" s="45" t="str">
        <f t="shared" si="0"/>
        <v>F3-W5</v>
      </c>
      <c r="D11" s="79" t="s">
        <v>177</v>
      </c>
      <c r="E11" s="45" t="str">
        <f t="shared" si="1"/>
        <v>W5</v>
      </c>
      <c r="F11" s="80"/>
      <c r="G11" s="430">
        <v>140</v>
      </c>
      <c r="H11" s="430">
        <v>190</v>
      </c>
      <c r="I11" s="571">
        <f>SUMIF('Kalk UHR KiGa Kastanienallee'!$F$8:$F$87,'Leistungswerte UHR Kigas'!$C11,'Kalk UHR KiGa Kastanienallee'!$P$8:$P$87)</f>
        <v>0</v>
      </c>
    </row>
    <row r="12" spans="1:10" ht="42" customHeight="1" thickBot="1" x14ac:dyDescent="0.3">
      <c r="A12" s="327" t="s">
        <v>192</v>
      </c>
      <c r="B12" s="45" t="s">
        <v>62</v>
      </c>
      <c r="C12" s="45" t="str">
        <f t="shared" ref="C12" si="4">CONCATENATE(A12,"-",B12)</f>
        <v>F3-W3</v>
      </c>
      <c r="D12" s="79" t="s">
        <v>177</v>
      </c>
      <c r="E12" s="45" t="str">
        <f t="shared" ref="E12" si="5">B12</f>
        <v>W3</v>
      </c>
      <c r="F12" s="80"/>
      <c r="G12" s="430">
        <v>150</v>
      </c>
      <c r="H12" s="430">
        <v>190</v>
      </c>
      <c r="I12" s="571">
        <f>SUMIF('Kalk UHR KiGa Kastanienallee'!$F$8:$F$87,'Leistungswerte UHR Kigas'!$C12,'Kalk UHR KiGa Kastanienallee'!$P$8:$P$87)</f>
        <v>0</v>
      </c>
    </row>
    <row r="13" spans="1:10" ht="42" customHeight="1" thickBot="1" x14ac:dyDescent="0.3">
      <c r="A13" s="327" t="s">
        <v>192</v>
      </c>
      <c r="B13" s="45" t="s">
        <v>30</v>
      </c>
      <c r="C13" s="45" t="str">
        <f t="shared" ref="C13" si="6">CONCATENATE(A13,"-",B13)</f>
        <v>F3-W1</v>
      </c>
      <c r="D13" s="79" t="s">
        <v>177</v>
      </c>
      <c r="E13" s="45" t="str">
        <f t="shared" ref="E13" si="7">B13</f>
        <v>W1</v>
      </c>
      <c r="F13" s="80"/>
      <c r="G13" s="430">
        <v>140</v>
      </c>
      <c r="H13" s="430">
        <v>190</v>
      </c>
      <c r="I13" s="571">
        <f>SUMIF('Kalk UHR KiGa Kastanienallee'!$F$8:$F$87,'Leistungswerte UHR Kigas'!$C13,'Kalk UHR KiGa Kastanienallee'!$P$8:$P$87)</f>
        <v>0</v>
      </c>
    </row>
    <row r="14" spans="1:10" ht="42" customHeight="1" thickBot="1" x14ac:dyDescent="0.3">
      <c r="A14" s="327" t="s">
        <v>193</v>
      </c>
      <c r="B14" s="45" t="s">
        <v>61</v>
      </c>
      <c r="C14" s="45" t="str">
        <f>CONCATENATE(A14,"-",B14)</f>
        <v>G1-W5</v>
      </c>
      <c r="D14" s="79" t="s">
        <v>178</v>
      </c>
      <c r="E14" s="45" t="str">
        <f>B14</f>
        <v>W5</v>
      </c>
      <c r="F14" s="80"/>
      <c r="G14" s="430">
        <v>140</v>
      </c>
      <c r="H14" s="430">
        <v>200</v>
      </c>
      <c r="I14" s="571">
        <f>SUMIF('Kalk UHR KiGa Kastanienallee'!$F$8:$F$87,'Leistungswerte UHR Kigas'!$C14,'Kalk UHR KiGa Kastanienallee'!$P$8:$P$87)</f>
        <v>0</v>
      </c>
    </row>
    <row r="15" spans="1:10" ht="42" customHeight="1" thickBot="1" x14ac:dyDescent="0.3">
      <c r="A15" s="327" t="s">
        <v>194</v>
      </c>
      <c r="B15" s="45" t="s">
        <v>61</v>
      </c>
      <c r="C15" s="45" t="str">
        <f t="shared" si="0"/>
        <v>H1-W5</v>
      </c>
      <c r="D15" s="79" t="s">
        <v>179</v>
      </c>
      <c r="E15" s="45" t="str">
        <f t="shared" si="1"/>
        <v>W5</v>
      </c>
      <c r="F15" s="80"/>
      <c r="G15" s="430">
        <v>140</v>
      </c>
      <c r="H15" s="430">
        <v>210</v>
      </c>
      <c r="I15" s="571">
        <f>SUMIF('Kalk UHR KiGa Kastanienallee'!$F$8:$F$87,'Leistungswerte UHR Kigas'!$C15,'Kalk UHR KiGa Kastanienallee'!$P$8:$P$87)</f>
        <v>0</v>
      </c>
    </row>
    <row r="16" spans="1:10" ht="42" customHeight="1" thickBot="1" x14ac:dyDescent="0.3">
      <c r="A16" s="327" t="s">
        <v>171</v>
      </c>
      <c r="B16" s="45" t="s">
        <v>61</v>
      </c>
      <c r="C16" s="45" t="str">
        <f t="shared" si="0"/>
        <v>K1-W5</v>
      </c>
      <c r="D16" s="79" t="s">
        <v>180</v>
      </c>
      <c r="E16" s="45" t="str">
        <f t="shared" si="1"/>
        <v>W5</v>
      </c>
      <c r="F16" s="80"/>
      <c r="G16" s="430">
        <v>80</v>
      </c>
      <c r="H16" s="430">
        <v>130</v>
      </c>
      <c r="I16" s="571">
        <f>SUMIF('Kalk UHR KiGa Kastanienallee'!$F$8:$F$87,'Leistungswerte UHR Kigas'!$C16,'Kalk UHR KiGa Kastanienallee'!$P$8:$P$87)</f>
        <v>0</v>
      </c>
    </row>
    <row r="17" spans="1:9" ht="42" customHeight="1" thickBot="1" x14ac:dyDescent="0.3">
      <c r="A17" s="327" t="s">
        <v>172</v>
      </c>
      <c r="B17" s="45" t="s">
        <v>61</v>
      </c>
      <c r="C17" s="45" t="str">
        <f t="shared" si="0"/>
        <v>K2-W5</v>
      </c>
      <c r="D17" s="431" t="s">
        <v>181</v>
      </c>
      <c r="E17" s="45" t="str">
        <f t="shared" si="1"/>
        <v>W5</v>
      </c>
      <c r="F17" s="80"/>
      <c r="G17" s="430">
        <v>60</v>
      </c>
      <c r="H17" s="430">
        <v>110</v>
      </c>
      <c r="I17" s="571">
        <f>SUMIF('Kalk UHR KiGa Kastanienallee'!$F$8:$F$87,'Leistungswerte UHR Kigas'!$C17,'Kalk UHR KiGa Kastanienallee'!$P$8:$P$87)</f>
        <v>0</v>
      </c>
    </row>
    <row r="18" spans="1:9" ht="42" customHeight="1" thickBot="1" x14ac:dyDescent="0.3">
      <c r="A18" s="327" t="s">
        <v>195</v>
      </c>
      <c r="B18" s="45" t="s">
        <v>62</v>
      </c>
      <c r="C18" s="45" t="str">
        <f t="shared" ref="C18" si="8">CONCATENATE(A18,"-",B18)</f>
        <v>L1-W3</v>
      </c>
      <c r="D18" s="79" t="s">
        <v>724</v>
      </c>
      <c r="E18" s="45" t="str">
        <f t="shared" ref="E18" si="9">B18</f>
        <v>W3</v>
      </c>
      <c r="F18" s="80"/>
      <c r="G18" s="430">
        <v>120</v>
      </c>
      <c r="H18" s="430">
        <v>200</v>
      </c>
      <c r="I18" s="571">
        <f>SUMIF('Kalk UHR KiGa Kastanienallee'!$F$8:$F$87,'Leistungswerte UHR Kigas'!$C18,'Kalk UHR KiGa Kastanienallee'!$P$8:$P$87)</f>
        <v>0</v>
      </c>
    </row>
    <row r="19" spans="1:9" ht="42" customHeight="1" thickBot="1" x14ac:dyDescent="0.3">
      <c r="A19" s="327" t="s">
        <v>195</v>
      </c>
      <c r="B19" s="45" t="s">
        <v>30</v>
      </c>
      <c r="C19" s="45" t="str">
        <f t="shared" si="0"/>
        <v>L1-W1</v>
      </c>
      <c r="D19" s="79" t="s">
        <v>724</v>
      </c>
      <c r="E19" s="45" t="str">
        <f t="shared" si="1"/>
        <v>W1</v>
      </c>
      <c r="F19" s="80"/>
      <c r="G19" s="430">
        <v>110</v>
      </c>
      <c r="H19" s="430">
        <v>190</v>
      </c>
      <c r="I19" s="571">
        <f>SUMIF('Kalk UHR KiGa Kastanienallee'!$F$8:$F$87,'Leistungswerte UHR Kigas'!$C19,'Kalk UHR KiGa Kastanienallee'!$P$8:$P$87)</f>
        <v>0</v>
      </c>
    </row>
    <row r="20" spans="1:9" ht="42" customHeight="1" thickBot="1" x14ac:dyDescent="0.3">
      <c r="A20" s="327" t="s">
        <v>195</v>
      </c>
      <c r="B20" s="45" t="s">
        <v>31</v>
      </c>
      <c r="C20" s="45" t="str">
        <f t="shared" si="0"/>
        <v>L1-M1</v>
      </c>
      <c r="D20" s="79" t="s">
        <v>724</v>
      </c>
      <c r="E20" s="45" t="str">
        <f t="shared" si="1"/>
        <v>M1</v>
      </c>
      <c r="F20" s="80"/>
      <c r="G20" s="430">
        <v>110</v>
      </c>
      <c r="H20" s="430">
        <v>180</v>
      </c>
      <c r="I20" s="571">
        <f>SUMIF('Kalk UHR KiGa Kastanienallee'!$F$8:$F$87,'Leistungswerte UHR Kigas'!$C20,'Kalk UHR KiGa Kastanienallee'!$P$8:$P$87)</f>
        <v>0</v>
      </c>
    </row>
    <row r="21" spans="1:9" ht="42" customHeight="1" thickBot="1" x14ac:dyDescent="0.3">
      <c r="A21" s="327" t="s">
        <v>199</v>
      </c>
      <c r="B21" s="45" t="s">
        <v>61</v>
      </c>
      <c r="C21" s="45" t="str">
        <f t="shared" si="0"/>
        <v>N2-W5</v>
      </c>
      <c r="D21" s="79" t="s">
        <v>513</v>
      </c>
      <c r="E21" s="45" t="str">
        <f t="shared" si="1"/>
        <v>W5</v>
      </c>
      <c r="F21" s="80"/>
      <c r="G21" s="430">
        <v>250</v>
      </c>
      <c r="H21" s="430">
        <v>380</v>
      </c>
      <c r="I21" s="571">
        <f>SUMIF('Kalk UHR KiGa Kastanienallee'!$F$8:$F$87,'Leistungswerte UHR Kigas'!$C21,'Kalk UHR KiGa Kastanienallee'!$P$8:$P$87)</f>
        <v>0</v>
      </c>
    </row>
    <row r="22" spans="1:9" ht="42" customHeight="1" thickBot="1" x14ac:dyDescent="0.3">
      <c r="A22" s="327" t="s">
        <v>200</v>
      </c>
      <c r="B22" s="45" t="s">
        <v>61</v>
      </c>
      <c r="C22" s="45" t="str">
        <f t="shared" si="0"/>
        <v>S1-W5</v>
      </c>
      <c r="D22" s="79" t="s">
        <v>183</v>
      </c>
      <c r="E22" s="45" t="str">
        <f t="shared" si="1"/>
        <v>W5</v>
      </c>
      <c r="F22" s="80"/>
      <c r="G22" s="430">
        <v>35</v>
      </c>
      <c r="H22" s="430">
        <v>80</v>
      </c>
      <c r="I22" s="571">
        <f>SUMIF('Kalk UHR KiGa Kastanienallee'!$F$8:$F$87,'Leistungswerte UHR Kigas'!$C22,'Kalk UHR KiGa Kastanienallee'!$P$8:$P$87)</f>
        <v>0</v>
      </c>
    </row>
    <row r="23" spans="1:9" ht="42" customHeight="1" x14ac:dyDescent="0.25">
      <c r="A23" s="327" t="s">
        <v>16</v>
      </c>
      <c r="B23" s="45" t="s">
        <v>68</v>
      </c>
      <c r="C23" s="45" t="str">
        <f t="shared" si="0"/>
        <v>Z-kR</v>
      </c>
      <c r="D23" s="79" t="s">
        <v>245</v>
      </c>
      <c r="E23" s="45" t="str">
        <f t="shared" si="1"/>
        <v>kR</v>
      </c>
      <c r="F23" s="326"/>
      <c r="G23" s="326"/>
      <c r="H23" s="326"/>
      <c r="I23" s="326"/>
    </row>
    <row r="24" spans="1:9" ht="25.2" customHeight="1" x14ac:dyDescent="0.25">
      <c r="H24" s="575" t="s">
        <v>827</v>
      </c>
      <c r="I24" s="576">
        <f>SUM(I6:I23)</f>
        <v>0</v>
      </c>
    </row>
  </sheetData>
  <sheetProtection selectLockedCells="1"/>
  <mergeCells count="2">
    <mergeCell ref="A4:F4"/>
    <mergeCell ref="A3:H3"/>
  </mergeCells>
  <phoneticPr fontId="52" type="noConversion"/>
  <pageMargins left="0.70866141732283472" right="0.70866141732283472" top="0.78740157480314965" bottom="0.78740157480314965" header="0.31496062992125984" footer="0.31496062992125984"/>
  <pageSetup paperSize="9" scale="45" orientation="portrait" horizontalDpi="4294967293" verticalDpi="300" r:id="rId1"/>
  <headerFooter>
    <oddHeader>&amp;CAusschreibung Reinigung Gemeinde Oberhaching 2026</oddHeader>
    <oddFooter>Seite &amp;P von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6FEB9-9B3F-4963-99A8-0CF9AC7CA450}">
  <sheetPr>
    <tabColor theme="7" tint="0.59999389629810485"/>
  </sheetPr>
  <dimension ref="A1:I30"/>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6.33203125" style="9" customWidth="1"/>
    <col min="5" max="5" width="13.88671875" style="9" customWidth="1"/>
    <col min="6" max="6" width="19.44140625" style="9" customWidth="1"/>
    <col min="7" max="7" width="17.5546875" style="9" customWidth="1"/>
    <col min="8" max="8" width="18.21875" style="9" customWidth="1"/>
    <col min="9" max="9" width="16.109375" style="9" customWidth="1"/>
    <col min="10" max="16384" width="11.44140625" style="9"/>
  </cols>
  <sheetData>
    <row r="1" spans="1:9" ht="36.75" customHeight="1" x14ac:dyDescent="0.25">
      <c r="A1" s="76" t="s">
        <v>3</v>
      </c>
      <c r="B1" s="451">
        <f>Basisdaten!E5</f>
        <v>0</v>
      </c>
      <c r="C1" s="332"/>
      <c r="D1" s="76"/>
      <c r="E1" s="302" t="s">
        <v>1</v>
      </c>
      <c r="F1" s="301">
        <f>Basisdaten!E3</f>
        <v>0</v>
      </c>
      <c r="G1" s="301"/>
      <c r="H1" s="301"/>
    </row>
    <row r="2" spans="1:9" ht="29.4" customHeight="1" x14ac:dyDescent="0.25"/>
    <row r="3" spans="1:9" ht="24.75" customHeight="1" x14ac:dyDescent="0.25">
      <c r="A3" s="612" t="s">
        <v>837</v>
      </c>
      <c r="B3" s="612"/>
      <c r="C3" s="612"/>
      <c r="D3" s="612"/>
      <c r="E3" s="612"/>
      <c r="F3" s="612"/>
      <c r="G3" s="612"/>
      <c r="H3" s="612"/>
      <c r="I3" s="570"/>
    </row>
    <row r="4" spans="1:9" ht="39" customHeight="1" thickBot="1" x14ac:dyDescent="0.3">
      <c r="A4" s="618" t="s">
        <v>95</v>
      </c>
      <c r="B4" s="618"/>
      <c r="C4" s="618"/>
      <c r="D4" s="618"/>
      <c r="E4" s="618"/>
      <c r="F4" s="618"/>
      <c r="G4" s="618"/>
      <c r="H4" s="618"/>
    </row>
    <row r="5" spans="1:9" ht="45" customHeight="1" thickBot="1" x14ac:dyDescent="0.3">
      <c r="A5" s="78" t="s">
        <v>57</v>
      </c>
      <c r="B5" s="78" t="s">
        <v>59</v>
      </c>
      <c r="C5" s="78" t="s">
        <v>239</v>
      </c>
      <c r="D5" s="78" t="s">
        <v>58</v>
      </c>
      <c r="E5" s="78" t="s">
        <v>59</v>
      </c>
      <c r="F5" s="78" t="s">
        <v>60</v>
      </c>
      <c r="G5" s="429" t="s">
        <v>508</v>
      </c>
      <c r="H5" s="429" t="s">
        <v>509</v>
      </c>
      <c r="I5" s="429" t="s">
        <v>825</v>
      </c>
    </row>
    <row r="6" spans="1:9" ht="42" customHeight="1" thickBot="1" x14ac:dyDescent="0.3">
      <c r="A6" s="327" t="s">
        <v>185</v>
      </c>
      <c r="B6" s="45" t="str">
        <f>E6</f>
        <v>J0,5</v>
      </c>
      <c r="C6" s="45" t="str">
        <f t="shared" ref="C6:C27" si="0">CONCATENATE(A6,"-",B6)</f>
        <v>A1-J0,5</v>
      </c>
      <c r="D6" s="79" t="s">
        <v>515</v>
      </c>
      <c r="E6" s="45" t="s">
        <v>726</v>
      </c>
      <c r="F6" s="80"/>
      <c r="G6" s="568">
        <v>14</v>
      </c>
      <c r="H6" s="568">
        <v>25</v>
      </c>
      <c r="I6" s="571">
        <f>SUMIF('Kalk GR MWS'!$G$8:$G$134,'Leistungswerte GR Schulen'!$C6,'Kalk GR MWS'!$Q$8:$Q$134)</f>
        <v>0</v>
      </c>
    </row>
    <row r="7" spans="1:9" ht="30.6" customHeight="1" thickBot="1" x14ac:dyDescent="0.3">
      <c r="A7" s="327" t="s">
        <v>185</v>
      </c>
      <c r="B7" s="45" t="str">
        <f>E7</f>
        <v>kR</v>
      </c>
      <c r="C7" s="45" t="str">
        <f t="shared" si="0"/>
        <v>A1-kR</v>
      </c>
      <c r="D7" s="79" t="s">
        <v>515</v>
      </c>
      <c r="E7" s="45" t="s">
        <v>68</v>
      </c>
      <c r="F7" s="569"/>
      <c r="G7" s="569"/>
      <c r="H7" s="569"/>
      <c r="I7" s="571">
        <f>SUMIF('Kalk GR MWS'!$G$8:$G$134,'Leistungswerte GR Schulen'!$C7,'Kalk GR MWS'!$Q$8:$Q$134)</f>
        <v>0</v>
      </c>
    </row>
    <row r="8" spans="1:9" ht="42" customHeight="1" thickBot="1" x14ac:dyDescent="0.3">
      <c r="A8" s="327" t="s">
        <v>186</v>
      </c>
      <c r="B8" s="45" t="str">
        <f t="shared" ref="B8:B28" si="1">E8</f>
        <v>J0,5</v>
      </c>
      <c r="C8" s="45" t="str">
        <f t="shared" si="0"/>
        <v>B1-J0,5</v>
      </c>
      <c r="D8" s="79" t="s">
        <v>173</v>
      </c>
      <c r="E8" s="45" t="s">
        <v>726</v>
      </c>
      <c r="F8" s="80"/>
      <c r="G8" s="568">
        <v>12</v>
      </c>
      <c r="H8" s="568">
        <v>20</v>
      </c>
      <c r="I8" s="571">
        <f>SUMIF('Kalk GR MWS'!$G$8:$G$134,'Leistungswerte GR Schulen'!$C8,'Kalk GR MWS'!$Q$8:$Q$134)</f>
        <v>0</v>
      </c>
    </row>
    <row r="9" spans="1:9" ht="42" customHeight="1" thickBot="1" x14ac:dyDescent="0.3">
      <c r="A9" s="327" t="s">
        <v>187</v>
      </c>
      <c r="B9" s="45" t="str">
        <f t="shared" si="1"/>
        <v>J0,5</v>
      </c>
      <c r="C9" s="45" t="str">
        <f t="shared" si="0"/>
        <v>B2-J0,5</v>
      </c>
      <c r="D9" s="79" t="s">
        <v>487</v>
      </c>
      <c r="E9" s="45" t="s">
        <v>726</v>
      </c>
      <c r="F9" s="80"/>
      <c r="G9" s="568">
        <v>12</v>
      </c>
      <c r="H9" s="568">
        <v>20</v>
      </c>
      <c r="I9" s="571">
        <f>SUMIF('Kalk GR MWS'!$G$8:$G$134,'Leistungswerte GR Schulen'!$C9,'Kalk GR MWS'!$Q$8:$Q$134)</f>
        <v>0</v>
      </c>
    </row>
    <row r="10" spans="1:9" ht="42" customHeight="1" thickBot="1" x14ac:dyDescent="0.3">
      <c r="A10" s="327" t="s">
        <v>188</v>
      </c>
      <c r="B10" s="45" t="str">
        <f t="shared" si="1"/>
        <v>J1</v>
      </c>
      <c r="C10" s="45" t="str">
        <f t="shared" si="0"/>
        <v>D1-J1</v>
      </c>
      <c r="D10" s="79" t="s">
        <v>174</v>
      </c>
      <c r="E10" s="45" t="s">
        <v>54</v>
      </c>
      <c r="F10" s="80"/>
      <c r="G10" s="568">
        <v>8</v>
      </c>
      <c r="H10" s="568">
        <v>15</v>
      </c>
      <c r="I10" s="571">
        <f>SUMIF('Kalk GR MWS'!$G$8:$G$134,'Leistungswerte GR Schulen'!$C10,'Kalk GR MWS'!$Q$8:$Q$134)</f>
        <v>0</v>
      </c>
    </row>
    <row r="11" spans="1:9" ht="42" customHeight="1" thickBot="1" x14ac:dyDescent="0.3">
      <c r="A11" s="327" t="s">
        <v>189</v>
      </c>
      <c r="B11" s="45" t="str">
        <f t="shared" si="1"/>
        <v>J0,5</v>
      </c>
      <c r="C11" s="45" t="str">
        <f t="shared" si="0"/>
        <v>E1-J0,5</v>
      </c>
      <c r="D11" s="79" t="s">
        <v>511</v>
      </c>
      <c r="E11" s="45" t="s">
        <v>726</v>
      </c>
      <c r="F11" s="80"/>
      <c r="G11" s="568">
        <v>20</v>
      </c>
      <c r="H11" s="568">
        <v>40</v>
      </c>
      <c r="I11" s="571">
        <f>SUMIF('Kalk GR MWS'!$G$8:$G$134,'Leistungswerte GR Schulen'!$C11,'Kalk GR MWS'!$Q$8:$Q$134)</f>
        <v>0</v>
      </c>
    </row>
    <row r="12" spans="1:9" ht="42" customHeight="1" thickBot="1" x14ac:dyDescent="0.3">
      <c r="A12" s="327" t="s">
        <v>512</v>
      </c>
      <c r="B12" s="45" t="str">
        <f t="shared" si="1"/>
        <v>J0,5</v>
      </c>
      <c r="C12" s="45" t="str">
        <f t="shared" si="0"/>
        <v>E2-J0,5</v>
      </c>
      <c r="D12" s="79" t="s">
        <v>510</v>
      </c>
      <c r="E12" s="45" t="s">
        <v>726</v>
      </c>
      <c r="F12" s="80"/>
      <c r="G12" s="568">
        <v>8</v>
      </c>
      <c r="H12" s="568">
        <v>15</v>
      </c>
      <c r="I12" s="571">
        <f>SUMIF('Kalk GR MWS'!$G$8:$G$134,'Leistungswerte GR Schulen'!$C12,'Kalk GR MWS'!$Q$8:$Q$134)</f>
        <v>0</v>
      </c>
    </row>
    <row r="13" spans="1:9" ht="42" customHeight="1" thickBot="1" x14ac:dyDescent="0.3">
      <c r="A13" s="327" t="s">
        <v>190</v>
      </c>
      <c r="B13" s="45" t="str">
        <f t="shared" si="1"/>
        <v>J0,5</v>
      </c>
      <c r="C13" s="45" t="str">
        <f t="shared" si="0"/>
        <v>F1-J0,5</v>
      </c>
      <c r="D13" s="79" t="s">
        <v>175</v>
      </c>
      <c r="E13" s="45" t="s">
        <v>726</v>
      </c>
      <c r="F13" s="80"/>
      <c r="G13" s="568">
        <v>15</v>
      </c>
      <c r="H13" s="568">
        <v>35</v>
      </c>
      <c r="I13" s="571">
        <f>SUMIF('Kalk GR MWS'!$G$8:$G$134,'Leistungswerte GR Schulen'!$C13,'Kalk GR MWS'!$Q$8:$Q$134)</f>
        <v>0</v>
      </c>
    </row>
    <row r="14" spans="1:9" ht="42" customHeight="1" thickBot="1" x14ac:dyDescent="0.3">
      <c r="A14" s="327" t="s">
        <v>191</v>
      </c>
      <c r="B14" s="45" t="str">
        <f t="shared" si="1"/>
        <v>J0,5</v>
      </c>
      <c r="C14" s="45" t="str">
        <f t="shared" si="0"/>
        <v>F2-J0,5</v>
      </c>
      <c r="D14" s="79" t="s">
        <v>176</v>
      </c>
      <c r="E14" s="45" t="s">
        <v>726</v>
      </c>
      <c r="F14" s="80"/>
      <c r="G14" s="568">
        <v>3</v>
      </c>
      <c r="H14" s="568">
        <v>6</v>
      </c>
      <c r="I14" s="571">
        <f>SUMIF('Kalk GR MWS'!$G$8:$G$134,'Leistungswerte GR Schulen'!$C14,'Kalk GR MWS'!$Q$8:$Q$134)</f>
        <v>0</v>
      </c>
    </row>
    <row r="15" spans="1:9" ht="42" customHeight="1" thickBot="1" x14ac:dyDescent="0.3">
      <c r="A15" s="327" t="s">
        <v>192</v>
      </c>
      <c r="B15" s="45" t="str">
        <f t="shared" si="1"/>
        <v>J0,5</v>
      </c>
      <c r="C15" s="45" t="str">
        <f t="shared" si="0"/>
        <v>F3-J0,5</v>
      </c>
      <c r="D15" s="79" t="s">
        <v>177</v>
      </c>
      <c r="E15" s="45" t="s">
        <v>726</v>
      </c>
      <c r="F15" s="80"/>
      <c r="G15" s="568">
        <v>10</v>
      </c>
      <c r="H15" s="568">
        <v>20</v>
      </c>
      <c r="I15" s="571">
        <f>SUMIF('Kalk GR MWS'!$G$8:$G$134,'Leistungswerte GR Schulen'!$C15,'Kalk GR MWS'!$Q$8:$Q$134)</f>
        <v>0</v>
      </c>
    </row>
    <row r="16" spans="1:9" ht="42" customHeight="1" thickBot="1" x14ac:dyDescent="0.3">
      <c r="A16" s="327" t="s">
        <v>193</v>
      </c>
      <c r="B16" s="45" t="str">
        <f t="shared" si="1"/>
        <v>J0,5</v>
      </c>
      <c r="C16" s="45" t="str">
        <f t="shared" si="0"/>
        <v>G1-J0,5</v>
      </c>
      <c r="D16" s="79" t="s">
        <v>178</v>
      </c>
      <c r="E16" s="45" t="s">
        <v>726</v>
      </c>
      <c r="F16" s="80"/>
      <c r="G16" s="568">
        <v>10</v>
      </c>
      <c r="H16" s="568">
        <v>23</v>
      </c>
      <c r="I16" s="571">
        <f>SUMIF('Kalk GR MWS'!$G$8:$G$134,'Leistungswerte GR Schulen'!$C16,'Kalk GR MWS'!$Q$8:$Q$134)</f>
        <v>0</v>
      </c>
    </row>
    <row r="17" spans="1:9" ht="42" customHeight="1" thickBot="1" x14ac:dyDescent="0.3">
      <c r="A17" s="327" t="s">
        <v>194</v>
      </c>
      <c r="B17" s="45" t="str">
        <f t="shared" si="1"/>
        <v>J0,5</v>
      </c>
      <c r="C17" s="45" t="str">
        <f t="shared" si="0"/>
        <v>H1-J0,5</v>
      </c>
      <c r="D17" s="79" t="s">
        <v>179</v>
      </c>
      <c r="E17" s="45" t="s">
        <v>726</v>
      </c>
      <c r="F17" s="80"/>
      <c r="G17" s="568">
        <v>8</v>
      </c>
      <c r="H17" s="568">
        <v>24</v>
      </c>
      <c r="I17" s="571">
        <f>SUMIF('Kalk GR MWS'!$G$8:$G$134,'Leistungswerte GR Schulen'!$C17,'Kalk GR MWS'!$Q$8:$Q$134)</f>
        <v>0</v>
      </c>
    </row>
    <row r="18" spans="1:9" ht="42" customHeight="1" thickBot="1" x14ac:dyDescent="0.3">
      <c r="A18" s="327" t="s">
        <v>171</v>
      </c>
      <c r="B18" s="45" t="str">
        <f t="shared" si="1"/>
        <v>J1</v>
      </c>
      <c r="C18" s="45" t="str">
        <f t="shared" si="0"/>
        <v>K1-J1</v>
      </c>
      <c r="D18" s="79" t="s">
        <v>180</v>
      </c>
      <c r="E18" s="45" t="s">
        <v>54</v>
      </c>
      <c r="F18" s="80"/>
      <c r="G18" s="568">
        <v>5</v>
      </c>
      <c r="H18" s="568">
        <v>20</v>
      </c>
      <c r="I18" s="571">
        <f>SUMIF('Kalk GR MWS'!$G$8:$G$134,'Leistungswerte GR Schulen'!$C18,'Kalk GR MWS'!$Q$8:$Q$134)</f>
        <v>0</v>
      </c>
    </row>
    <row r="19" spans="1:9" ht="42" customHeight="1" thickBot="1" x14ac:dyDescent="0.3">
      <c r="A19" s="327" t="s">
        <v>195</v>
      </c>
      <c r="B19" s="45" t="str">
        <f t="shared" si="1"/>
        <v>J0,5</v>
      </c>
      <c r="C19" s="45" t="str">
        <f t="shared" si="0"/>
        <v>L1-J0,5</v>
      </c>
      <c r="D19" s="79" t="s">
        <v>164</v>
      </c>
      <c r="E19" s="45" t="s">
        <v>726</v>
      </c>
      <c r="F19" s="80"/>
      <c r="G19" s="568">
        <v>8</v>
      </c>
      <c r="H19" s="568">
        <v>45</v>
      </c>
      <c r="I19" s="571">
        <f>SUMIF('Kalk GR MWS'!$G$8:$G$134,'Leistungswerte GR Schulen'!$C19,'Kalk GR MWS'!$Q$8:$Q$134)</f>
        <v>0</v>
      </c>
    </row>
    <row r="20" spans="1:9" ht="30.6" customHeight="1" thickBot="1" x14ac:dyDescent="0.3">
      <c r="A20" s="327" t="s">
        <v>195</v>
      </c>
      <c r="B20" s="45" t="str">
        <f t="shared" ref="B20" si="2">E20</f>
        <v>kR</v>
      </c>
      <c r="C20" s="45" t="str">
        <f t="shared" ref="C20" si="3">CONCATENATE(A20,"-",B20)</f>
        <v>L1-kR</v>
      </c>
      <c r="D20" s="79" t="s">
        <v>164</v>
      </c>
      <c r="E20" s="45" t="s">
        <v>68</v>
      </c>
      <c r="F20" s="569"/>
      <c r="G20" s="569"/>
      <c r="H20" s="569"/>
      <c r="I20" s="571">
        <f>SUMIF('Kalk GR MWS'!$G$8:$G$134,'Leistungswerte GR Schulen'!$C20,'Kalk GR MWS'!$Q$8:$Q$134)</f>
        <v>0</v>
      </c>
    </row>
    <row r="21" spans="1:9" ht="28.2" customHeight="1" thickBot="1" x14ac:dyDescent="0.3">
      <c r="A21" s="327" t="s">
        <v>196</v>
      </c>
      <c r="B21" s="45" t="str">
        <f t="shared" ref="B21" si="4">E21</f>
        <v>kR</v>
      </c>
      <c r="C21" s="45" t="str">
        <f t="shared" ref="C21" si="5">CONCATENATE(A21,"-",B21)</f>
        <v>L2-kR</v>
      </c>
      <c r="D21" s="79" t="s">
        <v>166</v>
      </c>
      <c r="E21" s="45" t="s">
        <v>68</v>
      </c>
      <c r="F21" s="569"/>
      <c r="G21" s="569"/>
      <c r="H21" s="569"/>
      <c r="I21" s="571">
        <f>SUMIF('Kalk GR MWS'!$G$8:$G$134,'Leistungswerte GR Schulen'!$C21,'Kalk GR MWS'!$Q$8:$Q$134)</f>
        <v>0</v>
      </c>
    </row>
    <row r="22" spans="1:9" ht="42" customHeight="1" thickBot="1" x14ac:dyDescent="0.3">
      <c r="A22" s="327" t="s">
        <v>197</v>
      </c>
      <c r="B22" s="45" t="str">
        <f t="shared" si="1"/>
        <v>J0,5</v>
      </c>
      <c r="C22" s="45" t="str">
        <f t="shared" si="0"/>
        <v>L3-J0,5</v>
      </c>
      <c r="D22" s="79" t="s">
        <v>165</v>
      </c>
      <c r="E22" s="45" t="s">
        <v>726</v>
      </c>
      <c r="F22" s="80"/>
      <c r="G22" s="568">
        <v>12</v>
      </c>
      <c r="H22" s="568">
        <v>18</v>
      </c>
      <c r="I22" s="571">
        <f>SUMIF('Kalk GR MWS'!$G$8:$G$134,'Leistungswerte GR Schulen'!$C22,'Kalk GR MWS'!$Q$8:$Q$134)</f>
        <v>0</v>
      </c>
    </row>
    <row r="23" spans="1:9" ht="42" customHeight="1" thickBot="1" x14ac:dyDescent="0.3">
      <c r="A23" s="327" t="s">
        <v>198</v>
      </c>
      <c r="B23" s="45" t="str">
        <f t="shared" si="1"/>
        <v>J0,5</v>
      </c>
      <c r="C23" s="45" t="str">
        <f t="shared" si="0"/>
        <v>N1-J0,5</v>
      </c>
      <c r="D23" s="79" t="s">
        <v>182</v>
      </c>
      <c r="E23" s="45" t="s">
        <v>726</v>
      </c>
      <c r="F23" s="80"/>
      <c r="G23" s="568">
        <v>25</v>
      </c>
      <c r="H23" s="568">
        <v>60</v>
      </c>
      <c r="I23" s="571">
        <f>SUMIF('Kalk GR MWS'!$G$8:$G$134,'Leistungswerte GR Schulen'!$C23,'Kalk GR MWS'!$Q$8:$Q$134)</f>
        <v>0</v>
      </c>
    </row>
    <row r="24" spans="1:9" ht="42" customHeight="1" thickBot="1" x14ac:dyDescent="0.3">
      <c r="A24" s="327" t="s">
        <v>200</v>
      </c>
      <c r="B24" s="45" t="str">
        <f t="shared" si="1"/>
        <v>J1</v>
      </c>
      <c r="C24" s="45" t="str">
        <f t="shared" si="0"/>
        <v>S1-J1</v>
      </c>
      <c r="D24" s="79" t="s">
        <v>183</v>
      </c>
      <c r="E24" s="45" t="s">
        <v>54</v>
      </c>
      <c r="F24" s="80"/>
      <c r="G24" s="568">
        <v>4</v>
      </c>
      <c r="H24" s="568">
        <v>12</v>
      </c>
      <c r="I24" s="571">
        <f>SUMIF('Kalk GR MWS'!$G$8:$G$134,'Leistungswerte GR Schulen'!$C24,'Kalk GR MWS'!$Q$8:$Q$134)</f>
        <v>0</v>
      </c>
    </row>
    <row r="25" spans="1:9" ht="42" customHeight="1" thickBot="1" x14ac:dyDescent="0.3">
      <c r="A25" s="327" t="s">
        <v>201</v>
      </c>
      <c r="B25" s="45" t="str">
        <f t="shared" si="1"/>
        <v>J0,5</v>
      </c>
      <c r="C25" s="45" t="str">
        <f t="shared" si="0"/>
        <v>U1-J0,5</v>
      </c>
      <c r="D25" s="79" t="s">
        <v>514</v>
      </c>
      <c r="E25" s="45" t="s">
        <v>726</v>
      </c>
      <c r="F25" s="80"/>
      <c r="G25" s="568">
        <v>10</v>
      </c>
      <c r="H25" s="568">
        <v>20</v>
      </c>
      <c r="I25" s="571">
        <f>SUMIF('Kalk GR MWS'!$G$8:$G$134,'Leistungswerte GR Schulen'!$C25,'Kalk GR MWS'!$Q$8:$Q$134)</f>
        <v>0</v>
      </c>
    </row>
    <row r="26" spans="1:9" ht="42" customHeight="1" thickBot="1" x14ac:dyDescent="0.3">
      <c r="A26" s="327" t="s">
        <v>202</v>
      </c>
      <c r="B26" s="45" t="str">
        <f t="shared" si="1"/>
        <v>J0,5</v>
      </c>
      <c r="C26" s="45" t="str">
        <f t="shared" si="0"/>
        <v>U2-J0,5</v>
      </c>
      <c r="D26" s="79" t="s">
        <v>260</v>
      </c>
      <c r="E26" s="45" t="s">
        <v>726</v>
      </c>
      <c r="F26" s="80"/>
      <c r="G26" s="568">
        <v>8</v>
      </c>
      <c r="H26" s="568">
        <v>20</v>
      </c>
      <c r="I26" s="571">
        <f>SUMIF('Kalk GR MWS'!$G$8:$G$134,'Leistungswerte GR Schulen'!$C26,'Kalk GR MWS'!$Q$8:$Q$134)</f>
        <v>0</v>
      </c>
    </row>
    <row r="27" spans="1:9" ht="42" customHeight="1" thickBot="1" x14ac:dyDescent="0.3">
      <c r="A27" s="327" t="s">
        <v>203</v>
      </c>
      <c r="B27" s="45" t="str">
        <f t="shared" si="1"/>
        <v>J0,5</v>
      </c>
      <c r="C27" s="45" t="str">
        <f t="shared" si="0"/>
        <v>U3-J0,5</v>
      </c>
      <c r="D27" s="79" t="s">
        <v>484</v>
      </c>
      <c r="E27" s="45" t="s">
        <v>726</v>
      </c>
      <c r="F27" s="80"/>
      <c r="G27" s="568">
        <v>10</v>
      </c>
      <c r="H27" s="568">
        <v>20</v>
      </c>
      <c r="I27" s="571">
        <f>SUMIF('Kalk GR MWS'!$G$8:$G$134,'Leistungswerte GR Schulen'!$C27,'Kalk GR MWS'!$Q$8:$Q$134)</f>
        <v>0</v>
      </c>
    </row>
    <row r="28" spans="1:9" ht="42" customHeight="1" x14ac:dyDescent="0.25">
      <c r="A28" s="327" t="s">
        <v>16</v>
      </c>
      <c r="B28" s="45" t="str">
        <f t="shared" si="1"/>
        <v>kR</v>
      </c>
      <c r="C28" s="45" t="str">
        <f>CONCATENATE(A28,"--",B28)</f>
        <v>Z--kR</v>
      </c>
      <c r="D28" s="79" t="s">
        <v>763</v>
      </c>
      <c r="E28" s="45" t="s">
        <v>68</v>
      </c>
      <c r="F28" s="326"/>
      <c r="G28" s="569"/>
      <c r="H28" s="569"/>
      <c r="I28" s="571">
        <f>SUMIF('Kalk GR MWS'!$G$8:$G$134,'Leistungswerte GR Schulen'!$C28,'Kalk GR MWS'!$Q$8:$Q$134)</f>
        <v>0</v>
      </c>
    </row>
    <row r="29" spans="1:9" ht="15" x14ac:dyDescent="0.25">
      <c r="I29" s="573"/>
    </row>
    <row r="30" spans="1:9" ht="21" customHeight="1" x14ac:dyDescent="0.25">
      <c r="H30" s="572" t="s">
        <v>826</v>
      </c>
      <c r="I30" s="574">
        <f>SUM(I6:I29)</f>
        <v>0</v>
      </c>
    </row>
  </sheetData>
  <sheetProtection selectLockedCells="1"/>
  <mergeCells count="2">
    <mergeCell ref="A3:H3"/>
    <mergeCell ref="A4:H4"/>
  </mergeCells>
  <phoneticPr fontId="52" type="noConversion"/>
  <pageMargins left="0.70866141732283472" right="0.70866141732283472" top="0.78740157480314965" bottom="0.78740157480314965" header="0.31496062992125984" footer="0.31496062992125984"/>
  <pageSetup paperSize="9" scale="44" orientation="portrait" horizontalDpi="4294967293" verticalDpi="300" r:id="rId1"/>
  <headerFooter>
    <oddHeader>&amp;CAusschreibung Reinigung Gemeinde Oberhaching 2026</oddHeader>
    <oddFooter>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7526D-4E9F-46F6-A9CB-95B1810CCA6A}">
  <sheetPr>
    <tabColor theme="7" tint="0.59999389629810485"/>
  </sheetPr>
  <dimension ref="A1:I33"/>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6.6640625" style="9" customWidth="1"/>
    <col min="5" max="5" width="14.109375" style="9" customWidth="1"/>
    <col min="6" max="6" width="19.44140625" style="9" customWidth="1"/>
    <col min="7" max="7" width="18.21875" style="9" customWidth="1"/>
    <col min="8" max="8" width="18.6640625" style="9" customWidth="1"/>
    <col min="9" max="9" width="16.109375" style="9" customWidth="1"/>
    <col min="10" max="16384" width="11.44140625" style="9"/>
  </cols>
  <sheetData>
    <row r="1" spans="1:9" ht="36.75" customHeight="1" x14ac:dyDescent="0.25">
      <c r="A1" s="76" t="s">
        <v>3</v>
      </c>
      <c r="B1" s="451">
        <f>Basisdaten!E5</f>
        <v>0</v>
      </c>
      <c r="C1" s="332"/>
      <c r="D1" s="76"/>
      <c r="E1" s="302" t="s">
        <v>1</v>
      </c>
      <c r="F1" s="301">
        <f>Basisdaten!E3</f>
        <v>0</v>
      </c>
      <c r="G1" s="301"/>
      <c r="H1" s="301"/>
    </row>
    <row r="2" spans="1:9" ht="24.6" customHeight="1" x14ac:dyDescent="0.25"/>
    <row r="3" spans="1:9" ht="24.75" customHeight="1" x14ac:dyDescent="0.25">
      <c r="A3" s="612" t="s">
        <v>838</v>
      </c>
      <c r="B3" s="612"/>
      <c r="C3" s="612"/>
      <c r="D3" s="612"/>
      <c r="E3" s="612"/>
      <c r="F3" s="612"/>
      <c r="G3" s="612"/>
      <c r="H3" s="612"/>
      <c r="I3" s="570"/>
    </row>
    <row r="4" spans="1:9" ht="39" customHeight="1" thickBot="1" x14ac:dyDescent="0.3">
      <c r="A4" s="618" t="s">
        <v>95</v>
      </c>
      <c r="B4" s="618"/>
      <c r="C4" s="618"/>
      <c r="D4" s="618"/>
      <c r="E4" s="618"/>
      <c r="F4" s="618"/>
      <c r="G4" s="618"/>
      <c r="H4" s="618"/>
    </row>
    <row r="5" spans="1:9" ht="45" customHeight="1" thickBot="1" x14ac:dyDescent="0.3">
      <c r="A5" s="78" t="s">
        <v>57</v>
      </c>
      <c r="B5" s="78" t="s">
        <v>59</v>
      </c>
      <c r="C5" s="78" t="s">
        <v>239</v>
      </c>
      <c r="D5" s="78" t="s">
        <v>58</v>
      </c>
      <c r="E5" s="78" t="s">
        <v>59</v>
      </c>
      <c r="F5" s="78" t="s">
        <v>60</v>
      </c>
      <c r="G5" s="429" t="s">
        <v>508</v>
      </c>
      <c r="H5" s="429" t="s">
        <v>509</v>
      </c>
      <c r="I5" s="429" t="s">
        <v>825</v>
      </c>
    </row>
    <row r="6" spans="1:9" ht="42" customHeight="1" thickBot="1" x14ac:dyDescent="0.3">
      <c r="A6" s="327" t="s">
        <v>185</v>
      </c>
      <c r="B6" s="45" t="s">
        <v>726</v>
      </c>
      <c r="C6" s="45" t="s">
        <v>810</v>
      </c>
      <c r="D6" s="79" t="s">
        <v>516</v>
      </c>
      <c r="E6" s="45" t="s">
        <v>726</v>
      </c>
      <c r="F6" s="80"/>
      <c r="G6" s="568">
        <v>10</v>
      </c>
      <c r="H6" s="568">
        <v>18</v>
      </c>
      <c r="I6" s="571">
        <f>SUMIF('Kalk GR KiGa Kastanienallee'!$G$8:$G$134,'Leistungswerte GR Kigas'!$C6,'Kalk GR KiGa Kastanienallee'!$Q$8:$Q$134)</f>
        <v>0</v>
      </c>
    </row>
    <row r="7" spans="1:9" ht="42" customHeight="1" thickBot="1" x14ac:dyDescent="0.3">
      <c r="A7" s="327" t="s">
        <v>186</v>
      </c>
      <c r="B7" s="45" t="s">
        <v>726</v>
      </c>
      <c r="C7" s="45" t="s">
        <v>811</v>
      </c>
      <c r="D7" s="79" t="s">
        <v>173</v>
      </c>
      <c r="E7" s="45" t="s">
        <v>726</v>
      </c>
      <c r="F7" s="80"/>
      <c r="G7" s="568">
        <v>10</v>
      </c>
      <c r="H7" s="568">
        <v>20</v>
      </c>
      <c r="I7" s="571">
        <f>SUMIF('Kalk GR KiGa Kastanienallee'!$G$8:$G$134,'Leistungswerte GR Kigas'!$C7,'Kalk GR KiGa Kastanienallee'!$Q$8:$Q$134)</f>
        <v>0</v>
      </c>
    </row>
    <row r="8" spans="1:9" ht="42" customHeight="1" thickBot="1" x14ac:dyDescent="0.3">
      <c r="A8" s="327" t="s">
        <v>189</v>
      </c>
      <c r="B8" s="45" t="s">
        <v>726</v>
      </c>
      <c r="C8" s="45" t="s">
        <v>812</v>
      </c>
      <c r="D8" s="79" t="s">
        <v>511</v>
      </c>
      <c r="E8" s="45" t="s">
        <v>726</v>
      </c>
      <c r="F8" s="80"/>
      <c r="G8" s="568">
        <v>20</v>
      </c>
      <c r="H8" s="568">
        <v>40</v>
      </c>
      <c r="I8" s="571">
        <f>SUMIF('Kalk GR KiGa Kastanienallee'!$G$8:$G$134,'Leistungswerte GR Kigas'!$C8,'Kalk GR KiGa Kastanienallee'!$Q$8:$Q$134)</f>
        <v>0</v>
      </c>
    </row>
    <row r="9" spans="1:9" ht="42" customHeight="1" thickBot="1" x14ac:dyDescent="0.3">
      <c r="A9" s="327" t="s">
        <v>512</v>
      </c>
      <c r="B9" s="45" t="s">
        <v>726</v>
      </c>
      <c r="C9" s="45" t="s">
        <v>813</v>
      </c>
      <c r="D9" s="79" t="s">
        <v>510</v>
      </c>
      <c r="E9" s="45" t="s">
        <v>726</v>
      </c>
      <c r="F9" s="80"/>
      <c r="G9" s="568">
        <v>8</v>
      </c>
      <c r="H9" s="568">
        <v>15</v>
      </c>
      <c r="I9" s="571">
        <f>SUMIF('Kalk GR KiGa Kastanienallee'!$G$8:$G$134,'Leistungswerte GR Kigas'!$C9,'Kalk GR KiGa Kastanienallee'!$Q$8:$Q$134)</f>
        <v>0</v>
      </c>
    </row>
    <row r="10" spans="1:9" ht="42" customHeight="1" thickBot="1" x14ac:dyDescent="0.3">
      <c r="A10" s="327" t="s">
        <v>190</v>
      </c>
      <c r="B10" s="45" t="s">
        <v>726</v>
      </c>
      <c r="C10" s="45" t="s">
        <v>814</v>
      </c>
      <c r="D10" s="79" t="s">
        <v>175</v>
      </c>
      <c r="E10" s="45" t="s">
        <v>726</v>
      </c>
      <c r="F10" s="80"/>
      <c r="G10" s="568">
        <v>8</v>
      </c>
      <c r="H10" s="568">
        <v>35</v>
      </c>
      <c r="I10" s="571">
        <f>SUMIF('Kalk GR KiGa Kastanienallee'!$G$8:$G$134,'Leistungswerte GR Kigas'!$C10,'Kalk GR KiGa Kastanienallee'!$Q$8:$Q$134)</f>
        <v>0</v>
      </c>
    </row>
    <row r="11" spans="1:9" ht="42" customHeight="1" thickBot="1" x14ac:dyDescent="0.3">
      <c r="A11" s="328" t="s">
        <v>192</v>
      </c>
      <c r="B11" s="45" t="s">
        <v>726</v>
      </c>
      <c r="C11" s="45" t="s">
        <v>815</v>
      </c>
      <c r="D11" s="79" t="s">
        <v>177</v>
      </c>
      <c r="E11" s="45" t="s">
        <v>726</v>
      </c>
      <c r="F11" s="80"/>
      <c r="G11" s="568">
        <v>8</v>
      </c>
      <c r="H11" s="568">
        <v>15</v>
      </c>
      <c r="I11" s="571">
        <f>SUMIF('Kalk GR KiGa Kastanienallee'!$G$8:$G$134,'Leistungswerte GR Kigas'!$C11,'Kalk GR KiGa Kastanienallee'!$Q$8:$Q$134)</f>
        <v>0</v>
      </c>
    </row>
    <row r="12" spans="1:9" ht="42" customHeight="1" thickBot="1" x14ac:dyDescent="0.3">
      <c r="A12" s="327" t="s">
        <v>193</v>
      </c>
      <c r="B12" s="45" t="s">
        <v>726</v>
      </c>
      <c r="C12" s="45" t="s">
        <v>816</v>
      </c>
      <c r="D12" s="79" t="s">
        <v>178</v>
      </c>
      <c r="E12" s="45" t="s">
        <v>726</v>
      </c>
      <c r="F12" s="80"/>
      <c r="G12" s="568">
        <v>8</v>
      </c>
      <c r="H12" s="568">
        <v>25</v>
      </c>
      <c r="I12" s="571">
        <f>SUMIF('Kalk GR KiGa Kastanienallee'!$G$8:$G$134,'Leistungswerte GR Kigas'!$C12,'Kalk GR KiGa Kastanienallee'!$Q$8:$Q$134)</f>
        <v>0</v>
      </c>
    </row>
    <row r="13" spans="1:9" ht="42" customHeight="1" thickBot="1" x14ac:dyDescent="0.3">
      <c r="A13" s="327" t="s">
        <v>194</v>
      </c>
      <c r="B13" s="45" t="s">
        <v>726</v>
      </c>
      <c r="C13" s="45" t="s">
        <v>817</v>
      </c>
      <c r="D13" s="79" t="s">
        <v>179</v>
      </c>
      <c r="E13" s="45" t="s">
        <v>726</v>
      </c>
      <c r="F13" s="80"/>
      <c r="G13" s="568">
        <v>8</v>
      </c>
      <c r="H13" s="568">
        <v>16</v>
      </c>
      <c r="I13" s="571">
        <f>SUMIF('Kalk GR KiGa Kastanienallee'!$G$8:$G$134,'Leistungswerte GR Kigas'!$C13,'Kalk GR KiGa Kastanienallee'!$Q$8:$Q$134)</f>
        <v>0</v>
      </c>
    </row>
    <row r="14" spans="1:9" ht="42" customHeight="1" thickBot="1" x14ac:dyDescent="0.3">
      <c r="A14" s="327" t="s">
        <v>171</v>
      </c>
      <c r="B14" s="45" t="s">
        <v>54</v>
      </c>
      <c r="C14" s="45" t="s">
        <v>818</v>
      </c>
      <c r="D14" s="79" t="s">
        <v>180</v>
      </c>
      <c r="E14" s="45" t="s">
        <v>54</v>
      </c>
      <c r="F14" s="80"/>
      <c r="G14" s="568">
        <v>8</v>
      </c>
      <c r="H14" s="568">
        <v>15</v>
      </c>
      <c r="I14" s="571">
        <f>SUMIF('Kalk GR KiGa Kastanienallee'!$G$8:$G$134,'Leistungswerte GR Kigas'!$C14,'Kalk GR KiGa Kastanienallee'!$Q$8:$Q$134)</f>
        <v>0</v>
      </c>
    </row>
    <row r="15" spans="1:9" ht="42" customHeight="1" thickBot="1" x14ac:dyDescent="0.3">
      <c r="A15" s="327" t="s">
        <v>172</v>
      </c>
      <c r="B15" s="45" t="s">
        <v>54</v>
      </c>
      <c r="C15" s="45" t="s">
        <v>819</v>
      </c>
      <c r="D15" s="79" t="s">
        <v>181</v>
      </c>
      <c r="E15" s="45" t="s">
        <v>54</v>
      </c>
      <c r="F15" s="80"/>
      <c r="G15" s="568">
        <v>6</v>
      </c>
      <c r="H15" s="568">
        <v>14</v>
      </c>
      <c r="I15" s="571">
        <f>SUMIF('Kalk GR KiGa Kastanienallee'!$G$8:$G$134,'Leistungswerte GR Kigas'!$C15,'Kalk GR KiGa Kastanienallee'!$Q$8:$Q$134)</f>
        <v>0</v>
      </c>
    </row>
    <row r="16" spans="1:9" ht="31.8" customHeight="1" thickBot="1" x14ac:dyDescent="0.3">
      <c r="A16" s="327" t="s">
        <v>195</v>
      </c>
      <c r="B16" s="45" t="s">
        <v>68</v>
      </c>
      <c r="C16" s="45" t="s">
        <v>773</v>
      </c>
      <c r="D16" s="431" t="s">
        <v>760</v>
      </c>
      <c r="E16" s="45" t="s">
        <v>68</v>
      </c>
      <c r="F16" s="569"/>
      <c r="G16" s="569"/>
      <c r="H16" s="569"/>
      <c r="I16" s="571">
        <f>SUMIF('Kalk GR KiGa Kastanienallee'!$G$8:$G$134,'Leistungswerte GR Kigas'!$C16,'Kalk GR KiGa Kastanienallee'!$Q$8:$Q$134)</f>
        <v>0</v>
      </c>
    </row>
    <row r="17" spans="1:9" ht="42" customHeight="1" thickBot="1" x14ac:dyDescent="0.3">
      <c r="A17" s="327" t="s">
        <v>195</v>
      </c>
      <c r="B17" s="45" t="s">
        <v>726</v>
      </c>
      <c r="C17" s="45" t="s">
        <v>820</v>
      </c>
      <c r="D17" s="431" t="s">
        <v>164</v>
      </c>
      <c r="E17" s="45" t="s">
        <v>726</v>
      </c>
      <c r="F17" s="80"/>
      <c r="G17" s="568">
        <v>12</v>
      </c>
      <c r="H17" s="568">
        <v>22</v>
      </c>
      <c r="I17" s="571">
        <f>SUMIF('Kalk GR KiGa Kastanienallee'!$G$8:$G$134,'Leistungswerte GR Kigas'!$C17,'Kalk GR KiGa Kastanienallee'!$Q$8:$Q$134)</f>
        <v>0</v>
      </c>
    </row>
    <row r="18" spans="1:9" ht="42" customHeight="1" thickBot="1" x14ac:dyDescent="0.3">
      <c r="A18" s="327" t="s">
        <v>199</v>
      </c>
      <c r="B18" s="45" t="s">
        <v>726</v>
      </c>
      <c r="C18" s="45" t="s">
        <v>821</v>
      </c>
      <c r="D18" s="79" t="s">
        <v>513</v>
      </c>
      <c r="E18" s="45" t="s">
        <v>726</v>
      </c>
      <c r="F18" s="80"/>
      <c r="G18" s="568">
        <v>20</v>
      </c>
      <c r="H18" s="568">
        <v>40</v>
      </c>
      <c r="I18" s="571">
        <f>SUMIF('Kalk GR KiGa Kastanienallee'!$G$8:$G$134,'Leistungswerte GR Kigas'!$C18,'Kalk GR KiGa Kastanienallee'!$Q$8:$Q$134)</f>
        <v>0</v>
      </c>
    </row>
    <row r="19" spans="1:9" ht="42" customHeight="1" thickBot="1" x14ac:dyDescent="0.3">
      <c r="A19" s="327" t="s">
        <v>200</v>
      </c>
      <c r="B19" s="45" t="s">
        <v>54</v>
      </c>
      <c r="C19" s="45" t="s">
        <v>822</v>
      </c>
      <c r="D19" s="79" t="s">
        <v>183</v>
      </c>
      <c r="E19" s="45" t="s">
        <v>54</v>
      </c>
      <c r="F19" s="80"/>
      <c r="G19" s="568">
        <v>5</v>
      </c>
      <c r="H19" s="568">
        <v>15</v>
      </c>
      <c r="I19" s="571">
        <f>SUMIF('Kalk GR KiGa Kastanienallee'!$G$8:$G$134,'Leistungswerte GR Kigas'!$C19,'Kalk GR KiGa Kastanienallee'!$Q$8:$Q$134)</f>
        <v>0</v>
      </c>
    </row>
    <row r="20" spans="1:9" ht="42" customHeight="1" x14ac:dyDescent="0.25">
      <c r="A20" s="327" t="s">
        <v>16</v>
      </c>
      <c r="B20" s="45" t="s">
        <v>68</v>
      </c>
      <c r="C20" s="45" t="s">
        <v>823</v>
      </c>
      <c r="D20" s="79" t="s">
        <v>762</v>
      </c>
      <c r="E20" s="45" t="s">
        <v>68</v>
      </c>
      <c r="F20" s="326"/>
      <c r="G20" s="569"/>
      <c r="H20" s="569"/>
      <c r="I20" s="569"/>
    </row>
    <row r="22" spans="1:9" ht="27" customHeight="1" x14ac:dyDescent="0.25">
      <c r="H22" s="577" t="s">
        <v>827</v>
      </c>
      <c r="I22" s="574">
        <f>SUM(I6:I21)</f>
        <v>0</v>
      </c>
    </row>
    <row r="23" spans="1:9" ht="37.200000000000003" customHeight="1" x14ac:dyDescent="0.25"/>
    <row r="24" spans="1:9" ht="37.200000000000003" customHeight="1" x14ac:dyDescent="0.25"/>
    <row r="25" spans="1:9" ht="37.200000000000003" customHeight="1" x14ac:dyDescent="0.25"/>
    <row r="26" spans="1:9" ht="37.200000000000003" customHeight="1" x14ac:dyDescent="0.25"/>
    <row r="27" spans="1:9" ht="37.200000000000003" customHeight="1" x14ac:dyDescent="0.25"/>
    <row r="28" spans="1:9" ht="37.200000000000003" customHeight="1" x14ac:dyDescent="0.25"/>
    <row r="29" spans="1:9" ht="37.200000000000003" customHeight="1" x14ac:dyDescent="0.25"/>
    <row r="30" spans="1:9" ht="37.200000000000003" customHeight="1" x14ac:dyDescent="0.25"/>
    <row r="31" spans="1:9" ht="37.200000000000003" customHeight="1" x14ac:dyDescent="0.25"/>
    <row r="32" spans="1:9" ht="37.200000000000003" customHeight="1" x14ac:dyDescent="0.25"/>
    <row r="33" ht="37.200000000000003" customHeight="1" x14ac:dyDescent="0.25"/>
  </sheetData>
  <sheetProtection selectLockedCells="1"/>
  <mergeCells count="2">
    <mergeCell ref="A3:H3"/>
    <mergeCell ref="A4:H4"/>
  </mergeCells>
  <phoneticPr fontId="52" type="noConversion"/>
  <pageMargins left="0.70866141732283472" right="0.70866141732283472" top="0.78740157480314965" bottom="0.78740157480314965" header="0.31496062992125984" footer="0.31496062992125984"/>
  <pageSetup paperSize="9" scale="44" orientation="portrait" horizontalDpi="4294967293" verticalDpi="300" r:id="rId1"/>
  <headerFooter>
    <oddHeader>&amp;CAusschreibung Reinigung Gemeinde Oberhaching 2026</oddHeader>
    <oddFooter>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38</vt:i4>
      </vt:variant>
    </vt:vector>
  </HeadingPairs>
  <TitlesOfParts>
    <vt:vector size="59" baseType="lpstr">
      <vt:lpstr>Basisdaten</vt:lpstr>
      <vt:lpstr>Preisblatt Los 3</vt:lpstr>
      <vt:lpstr>LV UHR Schulen</vt:lpstr>
      <vt:lpstr>LV UHR Kitas</vt:lpstr>
      <vt:lpstr>LV Grundreinigung</vt:lpstr>
      <vt:lpstr>Leistungswerte UHR Schulen</vt:lpstr>
      <vt:lpstr>Leistungswerte UHR Kigas</vt:lpstr>
      <vt:lpstr>Leistungswerte GR Schulen</vt:lpstr>
      <vt:lpstr>Leistungswerte GR Kigas</vt:lpstr>
      <vt:lpstr>SVS UHR</vt:lpstr>
      <vt:lpstr>SVS GR</vt:lpstr>
      <vt:lpstr>SVS Innenglas</vt:lpstr>
      <vt:lpstr>Kalk UHR MWS</vt:lpstr>
      <vt:lpstr>Kalk GR MWS</vt:lpstr>
      <vt:lpstr>Kalk Innenglas MWS</vt:lpstr>
      <vt:lpstr>Kalk UHR KiGa Kastanienallee</vt:lpstr>
      <vt:lpstr>Kalk GR KiGa Kastanienallee</vt:lpstr>
      <vt:lpstr>Kalk Innengl.KiGa Kastaniena.</vt:lpstr>
      <vt:lpstr>Turnus</vt:lpstr>
      <vt:lpstr>verrechenbare Arbeitstage</vt:lpstr>
      <vt:lpstr>verrechenbare Arbeitstage 2</vt:lpstr>
      <vt:lpstr>Basisdaten!Druckbereich</vt:lpstr>
      <vt:lpstr>'Kalk GR KiGa Kastanienallee'!Druckbereich</vt:lpstr>
      <vt:lpstr>'Kalk GR MWS'!Druckbereich</vt:lpstr>
      <vt:lpstr>'Kalk Innengl.KiGa Kastaniena.'!Druckbereich</vt:lpstr>
      <vt:lpstr>'Kalk Innenglas MWS'!Druckbereich</vt:lpstr>
      <vt:lpstr>'Kalk UHR KiGa Kastanienallee'!Druckbereich</vt:lpstr>
      <vt:lpstr>'Kalk UHR MWS'!Druckbereich</vt:lpstr>
      <vt:lpstr>'Leistungswerte UHR Schulen'!Druckbereich</vt:lpstr>
      <vt:lpstr>'LV UHR Kitas'!Druckbereich</vt:lpstr>
      <vt:lpstr>'LV UHR Schulen'!Druckbereich</vt:lpstr>
      <vt:lpstr>'Preisblatt Los 3'!Druckbereich</vt:lpstr>
      <vt:lpstr>'SVS GR'!Druckbereich</vt:lpstr>
      <vt:lpstr>'SVS Innenglas'!Druckbereich</vt:lpstr>
      <vt:lpstr>'SVS UHR'!Druckbereich</vt:lpstr>
      <vt:lpstr>Turnus!Druckbereich</vt:lpstr>
      <vt:lpstr>'verrechenbare Arbeitstage'!Druckbereich</vt:lpstr>
      <vt:lpstr>'verrechenbare Arbeitstage 2'!Druckbereich</vt:lpstr>
      <vt:lpstr>'Kalk GR KiGa Kastanienallee'!Drucktitel</vt:lpstr>
      <vt:lpstr>'Kalk GR MWS'!Drucktitel</vt:lpstr>
      <vt:lpstr>'Kalk Innengl.KiGa Kastaniena.'!Drucktitel</vt:lpstr>
      <vt:lpstr>'Kalk Innenglas MWS'!Drucktitel</vt:lpstr>
      <vt:lpstr>'Kalk UHR KiGa Kastanienallee'!Drucktitel</vt:lpstr>
      <vt:lpstr>'Kalk UHR MWS'!Drucktitel</vt:lpstr>
      <vt:lpstr>'Leistungswerte GR Kigas'!Drucktitel</vt:lpstr>
      <vt:lpstr>'Leistungswerte GR Schulen'!Drucktitel</vt:lpstr>
      <vt:lpstr>'Leistungswerte UHR Kigas'!Drucktitel</vt:lpstr>
      <vt:lpstr>'Leistungswerte UHR Schulen'!Drucktitel</vt:lpstr>
      <vt:lpstr>'LV Grundreinigung'!Drucktitel</vt:lpstr>
      <vt:lpstr>'LV UHR Kitas'!Drucktitel</vt:lpstr>
      <vt:lpstr>'LV UHR Schulen'!Drucktitel</vt:lpstr>
      <vt:lpstr>'Preisblatt Los 3'!Drucktitel</vt:lpstr>
      <vt:lpstr>'SVS GR'!Drucktitel</vt:lpstr>
      <vt:lpstr>'SVS Innenglas'!Drucktitel</vt:lpstr>
      <vt:lpstr>'SVS UHR'!Drucktitel</vt:lpstr>
      <vt:lpstr>'verrechenbare Arbeitstage'!Drucktitel</vt:lpstr>
      <vt:lpstr>'verrechenbare Arbeitstage 2'!Drucktitel</vt:lpstr>
      <vt:lpstr>Leistung</vt:lpstr>
      <vt:lpstr>Turnus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2012-01-12T21:20:54Z</dcterms:created>
  <dcterms:modified xsi:type="dcterms:W3CDTF">2026-02-02T06:59:40Z</dcterms:modified>
</cp:coreProperties>
</file>